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митрий\Dropbox\Петанк\Результаты\2017 год\"/>
    </mc:Choice>
  </mc:AlternateContent>
  <bookViews>
    <workbookView xWindow="0" yWindow="0" windowWidth="24000" windowHeight="9285" tabRatio="922" activeTab="26"/>
  </bookViews>
  <sheets>
    <sheet name="М1" sheetId="1" r:id="rId1"/>
    <sheet name="М2" sheetId="2" r:id="rId2"/>
    <sheet name="М3" sheetId="3" r:id="rId3"/>
    <sheet name="М4" sheetId="4" r:id="rId4"/>
    <sheet name="М5" sheetId="5" r:id="rId5"/>
    <sheet name="М6" sheetId="6" r:id="rId6"/>
    <sheet name="М7" sheetId="7" r:id="rId7"/>
    <sheet name="М8" sheetId="8" r:id="rId8"/>
    <sheet name="М9" sheetId="9" r:id="rId9"/>
    <sheet name="М10" sheetId="10" r:id="rId10"/>
    <sheet name="М11" sheetId="11" r:id="rId11"/>
    <sheet name="М13" sheetId="13" r:id="rId12"/>
    <sheet name="М14" sheetId="14" r:id="rId13"/>
    <sheet name="К1" sheetId="20" r:id="rId14"/>
    <sheet name="К2" sheetId="21" r:id="rId15"/>
    <sheet name="П1" sheetId="22" r:id="rId16"/>
    <sheet name="П2" sheetId="23" r:id="rId17"/>
    <sheet name="П3" sheetId="24" r:id="rId18"/>
    <sheet name="Д1" sheetId="25" r:id="rId19"/>
    <sheet name="Д2" sheetId="26" r:id="rId20"/>
    <sheet name="Д3" sheetId="27" r:id="rId21"/>
    <sheet name="Д4" sheetId="28" r:id="rId22"/>
    <sheet name="fA" sheetId="16" r:id="rId23"/>
    <sheet name="fB" sheetId="17" r:id="rId24"/>
    <sheet name="fC" sheetId="18" r:id="rId25"/>
    <sheet name="fD" sheetId="19" r:id="rId26"/>
    <sheet name="Плей-офф" sheetId="15" r:id="rId27"/>
    <sheet name="Лист ожидания" sheetId="29" r:id="rId2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9" l="1"/>
  <c r="D21" i="29"/>
  <c r="D3" i="29"/>
  <c r="D12" i="29"/>
  <c r="D4" i="29"/>
  <c r="D8" i="29"/>
  <c r="D15" i="29"/>
  <c r="D18" i="29"/>
  <c r="D13" i="29"/>
  <c r="D22" i="29"/>
  <c r="D19" i="29"/>
  <c r="D23" i="29"/>
  <c r="D9" i="29"/>
  <c r="D6" i="29"/>
  <c r="D7" i="29"/>
  <c r="D16" i="29"/>
  <c r="D5" i="29"/>
  <c r="D2" i="29"/>
  <c r="D14" i="29"/>
  <c r="D17" i="29"/>
  <c r="D20" i="29"/>
  <c r="D11" i="29"/>
  <c r="B20" i="29"/>
  <c r="B17" i="29"/>
  <c r="B14" i="29"/>
  <c r="B5" i="29"/>
  <c r="B16" i="29"/>
  <c r="B7" i="29"/>
  <c r="B6" i="29"/>
  <c r="B9" i="29"/>
  <c r="B23" i="29"/>
  <c r="B19" i="29"/>
  <c r="B22" i="29"/>
  <c r="B13" i="29"/>
  <c r="B18" i="29"/>
  <c r="B15" i="29"/>
  <c r="B8" i="29"/>
  <c r="B4" i="29"/>
  <c r="B12" i="29"/>
  <c r="B3" i="29"/>
  <c r="B21" i="29"/>
  <c r="B10" i="29"/>
  <c r="B11" i="29"/>
  <c r="B2" i="29"/>
  <c r="H28" i="28" l="1"/>
  <c r="C20" i="22"/>
  <c r="H6" i="16"/>
  <c r="G8" i="9"/>
  <c r="F10" i="24"/>
  <c r="H6" i="18"/>
  <c r="H21" i="13"/>
  <c r="H17" i="6"/>
  <c r="C21" i="25"/>
  <c r="C32" i="28"/>
  <c r="G8" i="21"/>
  <c r="H33" i="26"/>
  <c r="H29" i="23"/>
  <c r="K8" i="19"/>
  <c r="H10" i="1"/>
  <c r="C29" i="9"/>
  <c r="C37" i="25"/>
  <c r="K6" i="18"/>
  <c r="H10" i="17"/>
  <c r="K4" i="19"/>
  <c r="G10" i="8"/>
  <c r="K12" i="16"/>
  <c r="H21" i="21"/>
  <c r="C29" i="24"/>
  <c r="I12" i="16"/>
  <c r="C36" i="22"/>
  <c r="C37" i="3"/>
  <c r="H21" i="22"/>
  <c r="H25" i="26"/>
  <c r="C32" i="14"/>
  <c r="G8" i="22"/>
  <c r="H4" i="14"/>
  <c r="C33" i="21"/>
  <c r="H40" i="16"/>
  <c r="C25" i="14"/>
  <c r="H25" i="21"/>
  <c r="F6" i="26"/>
  <c r="H28" i="24"/>
  <c r="C24" i="25"/>
  <c r="H11" i="1"/>
  <c r="F8" i="6"/>
  <c r="C17" i="20"/>
  <c r="G10" i="16"/>
  <c r="H33" i="20"/>
  <c r="H16" i="14"/>
  <c r="I4" i="3"/>
  <c r="H25" i="23"/>
  <c r="F10" i="22"/>
  <c r="C35" i="17"/>
  <c r="H21" i="3"/>
  <c r="H32" i="14"/>
  <c r="C27" i="18"/>
  <c r="G4" i="9"/>
  <c r="C20" i="25"/>
  <c r="G8" i="11"/>
  <c r="I6" i="23"/>
  <c r="H20" i="9"/>
  <c r="G4" i="10"/>
  <c r="I6" i="1"/>
  <c r="F8" i="18"/>
  <c r="C25" i="26"/>
  <c r="F14" i="19"/>
  <c r="C21" i="19"/>
  <c r="H31" i="16"/>
  <c r="H26" i="18"/>
  <c r="H37" i="20"/>
  <c r="H21" i="25"/>
  <c r="J10" i="17"/>
  <c r="H20" i="7"/>
  <c r="F8" i="14"/>
  <c r="H24" i="8"/>
  <c r="C36" i="17"/>
  <c r="H36" i="25"/>
  <c r="B20" i="15"/>
  <c r="C26" i="17"/>
  <c r="C32" i="25"/>
  <c r="H28" i="22"/>
  <c r="H4" i="21"/>
  <c r="C17" i="2"/>
  <c r="C32" i="7"/>
  <c r="H4" i="26"/>
  <c r="I8" i="13"/>
  <c r="H24" i="14"/>
  <c r="F10" i="6"/>
  <c r="K4" i="18"/>
  <c r="I4" i="18"/>
  <c r="C16" i="20"/>
  <c r="G4" i="23"/>
  <c r="H4" i="20"/>
  <c r="H4" i="2"/>
  <c r="C37" i="16"/>
  <c r="C16" i="6"/>
  <c r="I4" i="27"/>
  <c r="G4" i="18"/>
  <c r="C30" i="19"/>
  <c r="C33" i="9"/>
  <c r="I8" i="21"/>
  <c r="C16" i="13"/>
  <c r="H16" i="25"/>
  <c r="F8" i="23"/>
  <c r="F10" i="25"/>
  <c r="C20" i="9"/>
  <c r="F8" i="19"/>
  <c r="K6" i="17"/>
  <c r="C16" i="1"/>
  <c r="C24" i="24"/>
  <c r="J14" i="19"/>
  <c r="C16" i="5"/>
  <c r="C20" i="2"/>
  <c r="H32" i="20"/>
  <c r="H28" i="23"/>
  <c r="I4" i="25"/>
  <c r="G4" i="11"/>
  <c r="C24" i="3"/>
  <c r="F10" i="18"/>
  <c r="C29" i="6"/>
  <c r="I14" i="16"/>
  <c r="H33" i="11"/>
  <c r="F10" i="11"/>
  <c r="J8" i="19"/>
  <c r="C31" i="16"/>
  <c r="H10" i="20"/>
  <c r="I8" i="10"/>
  <c r="I6" i="28"/>
  <c r="I4" i="23"/>
  <c r="H4" i="10"/>
  <c r="C27" i="19"/>
  <c r="C24" i="23"/>
  <c r="I14" i="19"/>
  <c r="C17" i="13"/>
  <c r="J4" i="19"/>
  <c r="C17" i="7"/>
  <c r="C22" i="19"/>
  <c r="H33" i="9"/>
  <c r="G14" i="18"/>
  <c r="C21" i="18"/>
  <c r="F6" i="24"/>
  <c r="F8" i="10"/>
  <c r="H32" i="8"/>
  <c r="H21" i="17"/>
  <c r="H32" i="22"/>
  <c r="I4" i="5"/>
  <c r="C20" i="23"/>
  <c r="H36" i="2"/>
  <c r="F6" i="18"/>
  <c r="F14" i="16"/>
  <c r="H20" i="2"/>
  <c r="H41" i="18"/>
  <c r="H5" i="14"/>
  <c r="C40" i="19"/>
  <c r="C24" i="8"/>
  <c r="H21" i="10"/>
  <c r="C37" i="10"/>
  <c r="H32" i="18"/>
  <c r="H21" i="5"/>
  <c r="G4" i="2"/>
  <c r="C20" i="13"/>
  <c r="C25" i="4"/>
  <c r="H32" i="25"/>
  <c r="I6" i="27"/>
  <c r="C36" i="4"/>
  <c r="H42" i="18"/>
  <c r="I8" i="16"/>
  <c r="H16" i="23"/>
  <c r="F10" i="20"/>
  <c r="F6" i="3"/>
  <c r="C37" i="18"/>
  <c r="G10" i="9"/>
  <c r="I4" i="9"/>
  <c r="I8" i="19"/>
  <c r="I6" i="8"/>
  <c r="C21" i="4"/>
  <c r="H33" i="5"/>
  <c r="C32" i="19"/>
  <c r="G10" i="4"/>
  <c r="C33" i="22"/>
  <c r="C28" i="22"/>
  <c r="G10" i="13"/>
  <c r="G11" i="8"/>
  <c r="F9" i="10"/>
  <c r="H20" i="19"/>
  <c r="I4" i="19"/>
  <c r="H10" i="4"/>
  <c r="H33" i="13"/>
  <c r="G14" i="19"/>
  <c r="F12" i="19"/>
  <c r="H29" i="20"/>
  <c r="C41" i="16"/>
  <c r="G4" i="25"/>
  <c r="C28" i="27"/>
  <c r="H40" i="17"/>
  <c r="H4" i="11"/>
  <c r="G8" i="28"/>
  <c r="H17" i="14"/>
  <c r="I6" i="4"/>
  <c r="C33" i="27"/>
  <c r="C32" i="27"/>
  <c r="F8" i="21"/>
  <c r="B8" i="15"/>
  <c r="G14" i="16"/>
  <c r="H16" i="24"/>
  <c r="H37" i="24"/>
  <c r="H36" i="20"/>
  <c r="H16" i="13"/>
  <c r="G15" i="16"/>
  <c r="H33" i="14"/>
  <c r="F46" i="15"/>
  <c r="C22" i="17"/>
  <c r="F8" i="26"/>
  <c r="H6" i="10"/>
  <c r="I6" i="24"/>
  <c r="H10" i="28"/>
  <c r="C20" i="18"/>
  <c r="H42" i="19"/>
  <c r="H36" i="26"/>
  <c r="I8" i="20"/>
  <c r="H10" i="27"/>
  <c r="G12" i="18"/>
  <c r="C21" i="23"/>
  <c r="H25" i="14"/>
  <c r="H4" i="3"/>
  <c r="H32" i="11"/>
  <c r="H24" i="2"/>
  <c r="C29" i="1"/>
  <c r="H20" i="11"/>
  <c r="I4" i="4"/>
  <c r="I6" i="26"/>
  <c r="H28" i="14"/>
  <c r="C32" i="21"/>
  <c r="H6" i="2"/>
  <c r="H17" i="13"/>
  <c r="C28" i="26"/>
  <c r="C32" i="8"/>
  <c r="J6" i="17"/>
  <c r="J4" i="18"/>
  <c r="F9" i="21"/>
  <c r="F14" i="18"/>
  <c r="H20" i="5"/>
  <c r="C37" i="27"/>
  <c r="I4" i="16"/>
  <c r="H17" i="4"/>
  <c r="K9" i="19"/>
  <c r="C16" i="9"/>
  <c r="C28" i="20"/>
  <c r="H35" i="19"/>
  <c r="H4" i="24"/>
  <c r="C25" i="10"/>
  <c r="C29" i="8"/>
  <c r="H30" i="17"/>
  <c r="H35" i="18"/>
  <c r="F10" i="7"/>
  <c r="H24" i="5"/>
  <c r="C26" i="19"/>
  <c r="C35" i="18"/>
  <c r="F6" i="25"/>
  <c r="H29" i="21"/>
  <c r="H25" i="28"/>
  <c r="H28" i="4"/>
  <c r="C37" i="28"/>
  <c r="H10" i="2"/>
  <c r="H14" i="17"/>
  <c r="C28" i="11"/>
  <c r="H29" i="1"/>
  <c r="H22" i="18"/>
  <c r="H16" i="22"/>
  <c r="H25" i="19"/>
  <c r="H4" i="8"/>
  <c r="H32" i="19"/>
  <c r="I4" i="11"/>
  <c r="C28" i="6"/>
  <c r="G10" i="24"/>
  <c r="I8" i="2"/>
  <c r="G10" i="5"/>
  <c r="C25" i="19"/>
  <c r="H37" i="25"/>
  <c r="I8" i="8"/>
  <c r="G8" i="18"/>
  <c r="C33" i="8"/>
  <c r="H6" i="23"/>
  <c r="G4" i="26"/>
  <c r="C25" i="1"/>
  <c r="H20" i="28"/>
  <c r="C36" i="21"/>
  <c r="C20" i="11"/>
  <c r="H32" i="21"/>
  <c r="C21" i="1"/>
  <c r="H24" i="11"/>
  <c r="C21" i="8"/>
  <c r="C40" i="16"/>
  <c r="F6" i="2"/>
  <c r="C25" i="17"/>
  <c r="C21" i="27"/>
  <c r="G4" i="24"/>
  <c r="J8" i="16"/>
  <c r="F10" i="21"/>
  <c r="H37" i="4"/>
  <c r="C37" i="1"/>
  <c r="H10" i="11"/>
  <c r="F8" i="3"/>
  <c r="G10" i="27"/>
  <c r="H24" i="23"/>
  <c r="C36" i="19"/>
  <c r="H36" i="5"/>
  <c r="H11" i="2"/>
  <c r="J9" i="19"/>
  <c r="C29" i="25"/>
  <c r="H16" i="26"/>
  <c r="F10" i="10"/>
  <c r="C32" i="26"/>
  <c r="I4" i="24"/>
  <c r="K12" i="17"/>
  <c r="C24" i="5"/>
  <c r="C33" i="26"/>
  <c r="G8" i="16"/>
  <c r="F8" i="20"/>
  <c r="C36" i="28"/>
  <c r="G5" i="24"/>
  <c r="H20" i="4"/>
  <c r="F7" i="3"/>
  <c r="H6" i="7"/>
  <c r="H6" i="24"/>
  <c r="C20" i="24"/>
  <c r="B52" i="15"/>
  <c r="H20" i="21"/>
  <c r="G12" i="17"/>
  <c r="C29" i="20"/>
  <c r="H32" i="7"/>
  <c r="G4" i="8"/>
  <c r="F6" i="4"/>
  <c r="C28" i="24"/>
  <c r="H21" i="1"/>
  <c r="H17" i="9"/>
  <c r="I8" i="27"/>
  <c r="F12" i="17"/>
  <c r="F8" i="16"/>
  <c r="H36" i="11"/>
  <c r="G8" i="2"/>
  <c r="H21" i="27"/>
  <c r="H6" i="13"/>
  <c r="H29" i="4"/>
  <c r="F6" i="14"/>
  <c r="H6" i="20"/>
  <c r="C22" i="18"/>
  <c r="H17" i="25"/>
  <c r="C20" i="20"/>
  <c r="G8" i="1"/>
  <c r="C17" i="22"/>
  <c r="C32" i="9"/>
  <c r="G10" i="23"/>
  <c r="G4" i="4"/>
  <c r="C37" i="8"/>
  <c r="H10" i="23"/>
  <c r="J14" i="17"/>
  <c r="H25" i="16"/>
  <c r="C21" i="17"/>
  <c r="J5" i="18"/>
  <c r="K13" i="17"/>
  <c r="G8" i="10"/>
  <c r="H28" i="9"/>
  <c r="C17" i="1"/>
  <c r="H37" i="10"/>
  <c r="C25" i="21"/>
  <c r="K8" i="17"/>
  <c r="H4" i="7"/>
  <c r="J14" i="16"/>
  <c r="G10" i="19"/>
  <c r="C16" i="28"/>
  <c r="F11" i="18"/>
  <c r="G4" i="1"/>
  <c r="H28" i="6"/>
  <c r="H37" i="6"/>
  <c r="H5" i="11"/>
  <c r="C28" i="10"/>
  <c r="H7" i="24"/>
  <c r="I5" i="11"/>
  <c r="I8" i="24"/>
  <c r="C37" i="14"/>
  <c r="H10" i="25"/>
  <c r="F6" i="17"/>
  <c r="G10" i="14"/>
  <c r="H32" i="17"/>
  <c r="C36" i="11"/>
  <c r="C26" i="18"/>
  <c r="H41" i="19"/>
  <c r="F10" i="27"/>
  <c r="C17" i="21"/>
  <c r="H35" i="17"/>
  <c r="H6" i="14"/>
  <c r="H31" i="19"/>
  <c r="F10" i="4"/>
  <c r="H28" i="8"/>
  <c r="H20" i="16"/>
  <c r="H7" i="16"/>
  <c r="F10" i="1"/>
  <c r="H17" i="2"/>
  <c r="H28" i="26"/>
  <c r="H29" i="25"/>
  <c r="I6" i="9"/>
  <c r="C21" i="5"/>
  <c r="K8" i="18"/>
  <c r="C29" i="11"/>
  <c r="I9" i="16"/>
  <c r="H17" i="23"/>
  <c r="H16" i="21"/>
  <c r="C20" i="10"/>
  <c r="H32" i="1"/>
  <c r="J6" i="16"/>
  <c r="K6" i="16"/>
  <c r="F10" i="5"/>
  <c r="F6" i="22"/>
  <c r="H6" i="11"/>
  <c r="C27" i="16"/>
  <c r="C16" i="24"/>
  <c r="C16" i="21"/>
  <c r="H20" i="1"/>
  <c r="H16" i="2"/>
  <c r="H4" i="28"/>
  <c r="C25" i="7"/>
  <c r="G8" i="5"/>
  <c r="H17" i="11"/>
  <c r="H36" i="14"/>
  <c r="F10" i="23"/>
  <c r="C24" i="26"/>
  <c r="C28" i="8"/>
  <c r="I8" i="14"/>
  <c r="H25" i="6"/>
  <c r="C20" i="16"/>
  <c r="C31" i="19"/>
  <c r="J8" i="17"/>
  <c r="H33" i="1"/>
  <c r="C17" i="11"/>
  <c r="H10" i="7"/>
  <c r="I12" i="19"/>
  <c r="H7" i="10"/>
  <c r="G10" i="20"/>
  <c r="H32" i="24"/>
  <c r="F11" i="7"/>
  <c r="H21" i="28"/>
  <c r="H36" i="13"/>
  <c r="H4" i="1"/>
  <c r="H37" i="14"/>
  <c r="H36" i="7"/>
  <c r="H20" i="14"/>
  <c r="C21" i="24"/>
  <c r="C36" i="10"/>
  <c r="C33" i="28"/>
  <c r="C29" i="21"/>
  <c r="C29" i="13"/>
  <c r="F6" i="7"/>
  <c r="F6" i="27"/>
  <c r="C29" i="23"/>
  <c r="C25" i="9"/>
  <c r="I4" i="22"/>
  <c r="G11" i="5"/>
  <c r="H36" i="16"/>
  <c r="H32" i="13"/>
  <c r="H22" i="16"/>
  <c r="I4" i="21"/>
  <c r="F8" i="11"/>
  <c r="H16" i="6"/>
  <c r="G8" i="20"/>
  <c r="H6" i="6"/>
  <c r="I8" i="6"/>
  <c r="C28" i="3"/>
  <c r="H29" i="13"/>
  <c r="H15" i="17"/>
  <c r="I9" i="27"/>
  <c r="C37" i="2"/>
  <c r="H29" i="14"/>
  <c r="C17" i="24"/>
  <c r="H33" i="4"/>
  <c r="H36" i="28"/>
  <c r="C25" i="16"/>
  <c r="H28" i="11"/>
  <c r="H37" i="9"/>
  <c r="C33" i="25"/>
  <c r="I5" i="21"/>
  <c r="C24" i="11"/>
  <c r="F8" i="22"/>
  <c r="C25" i="2"/>
  <c r="K4" i="17"/>
  <c r="H20" i="10"/>
  <c r="G8" i="14"/>
  <c r="I8" i="28"/>
  <c r="H26" i="19"/>
  <c r="C17" i="14"/>
  <c r="G12" i="19"/>
  <c r="I8" i="4"/>
  <c r="H28" i="20"/>
  <c r="C36" i="14"/>
  <c r="G8" i="7"/>
  <c r="H40" i="19"/>
  <c r="C37" i="17"/>
  <c r="F11" i="24"/>
  <c r="C16" i="23"/>
  <c r="H41" i="17"/>
  <c r="G8" i="24"/>
  <c r="H32" i="4"/>
  <c r="H10" i="13"/>
  <c r="F6" i="11"/>
  <c r="H32" i="23"/>
  <c r="C32" i="13"/>
  <c r="H28" i="2"/>
  <c r="C16" i="4"/>
  <c r="J11" i="17"/>
  <c r="C17" i="27"/>
  <c r="G5" i="11"/>
  <c r="I4" i="14"/>
  <c r="C20" i="8"/>
  <c r="C37" i="24"/>
  <c r="C37" i="26"/>
  <c r="C32" i="17"/>
  <c r="H29" i="6"/>
  <c r="C21" i="2"/>
  <c r="H37" i="21"/>
  <c r="I6" i="14"/>
  <c r="H29" i="22"/>
  <c r="C36" i="8"/>
  <c r="H17" i="10"/>
  <c r="H10" i="6"/>
  <c r="H24" i="22"/>
  <c r="G4" i="6"/>
  <c r="G5" i="6" s="1"/>
  <c r="H37" i="11"/>
  <c r="F9" i="14"/>
  <c r="C42" i="16"/>
  <c r="G8" i="25"/>
  <c r="C32" i="16"/>
  <c r="H27" i="17"/>
  <c r="H17" i="24"/>
  <c r="G10" i="7"/>
  <c r="G11" i="7" s="1"/>
  <c r="H21" i="26"/>
  <c r="I6" i="16"/>
  <c r="K8" i="16"/>
  <c r="B56" i="15"/>
  <c r="C21" i="10"/>
  <c r="C41" i="19"/>
  <c r="I4" i="2"/>
  <c r="F6" i="21"/>
  <c r="F8" i="13"/>
  <c r="H30" i="19"/>
  <c r="K12" i="19"/>
  <c r="C24" i="28"/>
  <c r="I4" i="8"/>
  <c r="H25" i="1"/>
  <c r="G15" i="18"/>
  <c r="I4" i="20"/>
  <c r="K13" i="19"/>
  <c r="C21" i="9"/>
  <c r="I7" i="26"/>
  <c r="F8" i="9"/>
  <c r="F7" i="14"/>
  <c r="H16" i="5"/>
  <c r="H12" i="16"/>
  <c r="C17" i="4"/>
  <c r="I6" i="11"/>
  <c r="H4" i="22"/>
  <c r="J10" i="16"/>
  <c r="C32" i="24"/>
  <c r="C24" i="21"/>
  <c r="H14" i="19"/>
  <c r="H15" i="19" s="1"/>
  <c r="I6" i="22"/>
  <c r="I15" i="16"/>
  <c r="C37" i="20"/>
  <c r="J8" i="18"/>
  <c r="F10" i="2"/>
  <c r="H29" i="24"/>
  <c r="I6" i="20"/>
  <c r="C30" i="18"/>
  <c r="H36" i="22"/>
  <c r="I4" i="28"/>
  <c r="C29" i="26"/>
  <c r="C32" i="2"/>
  <c r="G10" i="11"/>
  <c r="H24" i="28"/>
  <c r="C37" i="6"/>
  <c r="H21" i="8"/>
  <c r="G9" i="21"/>
  <c r="I7" i="1"/>
  <c r="F6" i="23"/>
  <c r="F11" i="20"/>
  <c r="H16" i="7"/>
  <c r="H16" i="11"/>
  <c r="H33" i="2"/>
  <c r="H28" i="7"/>
  <c r="H32" i="27"/>
  <c r="C21" i="28"/>
  <c r="C36" i="18"/>
  <c r="I9" i="14"/>
  <c r="C17" i="26"/>
  <c r="I9" i="19"/>
  <c r="I6" i="13"/>
  <c r="C36" i="16"/>
  <c r="C27" i="17"/>
  <c r="G4" i="21"/>
  <c r="I6" i="25"/>
  <c r="H20" i="20"/>
  <c r="H35" i="16"/>
  <c r="F10" i="26"/>
  <c r="C17" i="23"/>
  <c r="C30" i="17"/>
  <c r="C20" i="19"/>
  <c r="H4" i="5"/>
  <c r="H17" i="27"/>
  <c r="H33" i="22"/>
  <c r="H32" i="6"/>
  <c r="H20" i="8"/>
  <c r="H37" i="23"/>
  <c r="H20" i="24"/>
  <c r="F15" i="19"/>
  <c r="K5" i="18"/>
  <c r="C28" i="9"/>
  <c r="C17" i="6"/>
  <c r="H29" i="27"/>
  <c r="C32" i="3"/>
  <c r="G10" i="6"/>
  <c r="G9" i="16"/>
  <c r="F6" i="16"/>
  <c r="H33" i="3"/>
  <c r="C37" i="19"/>
  <c r="H33" i="7"/>
  <c r="H14" i="16"/>
  <c r="C21" i="11"/>
  <c r="H22" i="19"/>
  <c r="H17" i="8"/>
  <c r="H42" i="16"/>
  <c r="H26" i="16"/>
  <c r="C36" i="27"/>
  <c r="H4" i="18"/>
  <c r="K4" i="16"/>
  <c r="H6" i="3"/>
  <c r="G4" i="13"/>
  <c r="I6" i="5"/>
  <c r="C42" i="18"/>
  <c r="G9" i="28"/>
  <c r="H33" i="23"/>
  <c r="C20" i="5"/>
  <c r="I9" i="24"/>
  <c r="C25" i="27"/>
  <c r="I5" i="5"/>
  <c r="H37" i="27"/>
  <c r="H29" i="28"/>
  <c r="H16" i="9"/>
  <c r="C20" i="17"/>
  <c r="I7" i="27"/>
  <c r="C32" i="23"/>
  <c r="H33" i="21"/>
  <c r="H36" i="10"/>
  <c r="C29" i="3"/>
  <c r="G10" i="3"/>
  <c r="I4" i="7"/>
  <c r="H7" i="18"/>
  <c r="I13" i="19"/>
  <c r="F12" i="18"/>
  <c r="C28" i="2"/>
  <c r="J9" i="17"/>
  <c r="J4" i="17"/>
  <c r="G10" i="25"/>
  <c r="B40" i="15"/>
  <c r="C16" i="22"/>
  <c r="C41" i="17"/>
  <c r="H29" i="10"/>
  <c r="H37" i="16"/>
  <c r="G11" i="3"/>
  <c r="I4" i="13"/>
  <c r="C36" i="9"/>
  <c r="H28" i="21"/>
  <c r="C24" i="13"/>
  <c r="K5" i="16"/>
  <c r="H36" i="3"/>
  <c r="F9" i="18"/>
  <c r="H17" i="20"/>
  <c r="H14" i="18"/>
  <c r="C25" i="24"/>
  <c r="I12" i="17"/>
  <c r="G12" i="16"/>
  <c r="F8" i="4"/>
  <c r="C37" i="22"/>
  <c r="C24" i="20"/>
  <c r="C36" i="24"/>
  <c r="F6" i="20"/>
  <c r="C36" i="23"/>
  <c r="H4" i="17"/>
  <c r="H27" i="19"/>
  <c r="C33" i="24"/>
  <c r="H21" i="11"/>
  <c r="G10" i="21"/>
  <c r="F12" i="16"/>
  <c r="F13" i="16" s="1"/>
  <c r="G10" i="17"/>
  <c r="H36" i="4"/>
  <c r="C29" i="5"/>
  <c r="C28" i="23"/>
  <c r="C32" i="4"/>
  <c r="H25" i="10"/>
  <c r="H24" i="24"/>
  <c r="I6" i="17"/>
  <c r="C32" i="11"/>
  <c r="H10" i="24"/>
  <c r="H11" i="24" s="1"/>
  <c r="H25" i="13"/>
  <c r="H36" i="18"/>
  <c r="F10" i="3"/>
  <c r="H33" i="24"/>
  <c r="H33" i="27"/>
  <c r="C36" i="1"/>
  <c r="C33" i="20"/>
  <c r="H4" i="25"/>
  <c r="C25" i="3"/>
  <c r="H6" i="17"/>
  <c r="C16" i="25"/>
  <c r="F8" i="7"/>
  <c r="H28" i="25"/>
  <c r="I8" i="9"/>
  <c r="F8" i="1"/>
  <c r="H21" i="24"/>
  <c r="H32" i="3"/>
  <c r="H5" i="8"/>
  <c r="G9" i="18"/>
  <c r="F6" i="28"/>
  <c r="F7" i="28" s="1"/>
  <c r="I4" i="6"/>
  <c r="I5" i="6" s="1"/>
  <c r="H25" i="2"/>
  <c r="G4" i="16"/>
  <c r="C33" i="10"/>
  <c r="H30" i="16"/>
  <c r="H10" i="22"/>
  <c r="C25" i="5"/>
  <c r="G4" i="19"/>
  <c r="H32" i="5"/>
  <c r="G10" i="22"/>
  <c r="C24" i="4"/>
  <c r="C20" i="26"/>
  <c r="H24" i="27"/>
  <c r="H11" i="27"/>
  <c r="F62" i="15"/>
  <c r="H21" i="7"/>
  <c r="C17" i="10"/>
  <c r="H28" i="5"/>
  <c r="H29" i="5"/>
  <c r="H4" i="16"/>
  <c r="H5" i="16" s="1"/>
  <c r="I14" i="17"/>
  <c r="F8" i="8"/>
  <c r="H4" i="9"/>
  <c r="F8" i="2"/>
  <c r="F9" i="2" s="1"/>
  <c r="C16" i="2"/>
  <c r="C29" i="22"/>
  <c r="H42" i="17"/>
  <c r="G5" i="2"/>
  <c r="C16" i="8"/>
  <c r="C37" i="23"/>
  <c r="C28" i="5"/>
  <c r="J15" i="19"/>
  <c r="C37" i="5"/>
  <c r="H17" i="1"/>
  <c r="I7" i="28"/>
  <c r="J9" i="18"/>
  <c r="C35" i="19"/>
  <c r="C21" i="3"/>
  <c r="H20" i="27"/>
  <c r="H21" i="4"/>
  <c r="H6" i="22"/>
  <c r="H25" i="27"/>
  <c r="H10" i="18"/>
  <c r="C42" i="17"/>
  <c r="H28" i="13"/>
  <c r="I6" i="6"/>
  <c r="H16" i="27"/>
  <c r="H4" i="4"/>
  <c r="H25" i="22"/>
  <c r="B24" i="15"/>
  <c r="H28" i="27"/>
  <c r="C37" i="13"/>
  <c r="C36" i="6"/>
  <c r="K13" i="16"/>
  <c r="C33" i="14"/>
  <c r="F6" i="9"/>
  <c r="C24" i="6"/>
  <c r="F8" i="17"/>
  <c r="J14" i="18"/>
  <c r="C33" i="4"/>
  <c r="C20" i="1"/>
  <c r="I8" i="11"/>
  <c r="C24" i="7"/>
  <c r="C33" i="11"/>
  <c r="C29" i="10"/>
  <c r="F6" i="19"/>
  <c r="H36" i="24"/>
  <c r="C29" i="27"/>
  <c r="H10" i="19"/>
  <c r="I8" i="17"/>
  <c r="G11" i="27"/>
  <c r="I7" i="20"/>
  <c r="H30" i="18"/>
  <c r="H25" i="8"/>
  <c r="H4" i="19"/>
  <c r="C32" i="20"/>
  <c r="G8" i="23"/>
  <c r="G4" i="7"/>
  <c r="I4" i="1"/>
  <c r="I14" i="18"/>
  <c r="I15" i="18" s="1"/>
  <c r="H16" i="8"/>
  <c r="I9" i="10"/>
  <c r="C36" i="7"/>
  <c r="H37" i="1"/>
  <c r="F7" i="20"/>
  <c r="F9" i="23"/>
  <c r="H33" i="25"/>
  <c r="I8" i="23"/>
  <c r="C40" i="18"/>
  <c r="I7" i="16"/>
  <c r="H25" i="24"/>
  <c r="I6" i="3"/>
  <c r="I7" i="17"/>
  <c r="H10" i="21"/>
  <c r="C20" i="4"/>
  <c r="G4" i="28"/>
  <c r="G11" i="17"/>
  <c r="F7" i="18"/>
  <c r="I13" i="16"/>
  <c r="C37" i="9"/>
  <c r="F11" i="27"/>
  <c r="I6" i="7"/>
  <c r="H6" i="28"/>
  <c r="H16" i="3"/>
  <c r="G9" i="20"/>
  <c r="H28" i="10"/>
  <c r="C28" i="1"/>
  <c r="C36" i="2"/>
  <c r="C16" i="11"/>
  <c r="H36" i="1"/>
  <c r="F7" i="7"/>
  <c r="H4" i="6"/>
  <c r="F10" i="9"/>
  <c r="K9" i="16"/>
  <c r="I5" i="28"/>
  <c r="F9" i="20"/>
  <c r="G11" i="23"/>
  <c r="C21" i="7"/>
  <c r="H5" i="3"/>
  <c r="H16" i="28"/>
  <c r="C20" i="6"/>
  <c r="H31" i="17"/>
  <c r="C24" i="2"/>
  <c r="H5" i="22"/>
  <c r="K10" i="17"/>
  <c r="C17" i="3"/>
  <c r="C36" i="26"/>
  <c r="C16" i="3"/>
  <c r="C25" i="18"/>
  <c r="H36" i="21"/>
  <c r="H6" i="21"/>
  <c r="I6" i="10"/>
  <c r="C20" i="14"/>
  <c r="I8" i="26"/>
  <c r="F8" i="28"/>
  <c r="H32" i="10"/>
  <c r="B4" i="15"/>
  <c r="H24" i="25"/>
  <c r="C16" i="27"/>
  <c r="H16" i="1"/>
  <c r="C33" i="5"/>
  <c r="C16" i="7"/>
  <c r="K10" i="19"/>
  <c r="C37" i="7"/>
  <c r="C33" i="1"/>
  <c r="C41" i="18"/>
  <c r="C24" i="10"/>
  <c r="H11" i="19"/>
  <c r="K9" i="17"/>
  <c r="I6" i="21"/>
  <c r="F6" i="5"/>
  <c r="H4" i="23"/>
  <c r="G11" i="20"/>
  <c r="C28" i="13"/>
  <c r="F7" i="11"/>
  <c r="F7" i="21"/>
  <c r="K7" i="16"/>
  <c r="C17" i="28"/>
  <c r="C21" i="22"/>
  <c r="B36" i="15"/>
  <c r="H17" i="3"/>
  <c r="C16" i="14"/>
  <c r="H32" i="9"/>
  <c r="I9" i="26"/>
  <c r="H5" i="5"/>
  <c r="G4" i="17"/>
  <c r="I6" i="18"/>
  <c r="H29" i="7"/>
  <c r="I5" i="9"/>
  <c r="F9" i="19"/>
  <c r="I9" i="13"/>
  <c r="F11" i="26"/>
  <c r="K7" i="17"/>
  <c r="H37" i="28"/>
  <c r="I8" i="25"/>
  <c r="C37" i="21"/>
  <c r="G11" i="13"/>
  <c r="C32" i="1"/>
  <c r="C20" i="21"/>
  <c r="H7" i="23"/>
  <c r="H5" i="10"/>
  <c r="F11" i="21"/>
  <c r="I6" i="2"/>
  <c r="F10" i="14"/>
  <c r="C24" i="27"/>
  <c r="H12" i="17"/>
  <c r="H17" i="26"/>
  <c r="G10" i="26"/>
  <c r="I7" i="24"/>
  <c r="H27" i="18"/>
  <c r="H6" i="8"/>
  <c r="H6" i="26"/>
  <c r="G4" i="20"/>
  <c r="C16" i="10"/>
  <c r="F6" i="13"/>
  <c r="H4" i="27"/>
  <c r="C35" i="16"/>
  <c r="H22" i="17"/>
  <c r="I9" i="6"/>
  <c r="H5" i="17"/>
  <c r="H12" i="18"/>
  <c r="F10" i="13"/>
  <c r="H29" i="2"/>
  <c r="G11" i="22"/>
  <c r="G8" i="27"/>
  <c r="G11" i="19"/>
  <c r="F6" i="10"/>
  <c r="G10" i="2"/>
  <c r="K12" i="18"/>
  <c r="F6" i="6"/>
  <c r="H37" i="18"/>
  <c r="H20" i="3"/>
  <c r="G15" i="19"/>
  <c r="J5" i="19"/>
  <c r="J15" i="17"/>
  <c r="G9" i="24"/>
  <c r="H11" i="7"/>
  <c r="H11" i="21"/>
  <c r="H37" i="26"/>
  <c r="G8" i="3"/>
  <c r="H13" i="17"/>
  <c r="C17" i="9"/>
  <c r="H37" i="3"/>
  <c r="H36" i="8"/>
  <c r="F7" i="24"/>
  <c r="H37" i="22"/>
  <c r="H25" i="25"/>
  <c r="H5" i="6"/>
  <c r="F9" i="9"/>
  <c r="I7" i="11"/>
  <c r="F9" i="1"/>
  <c r="C32" i="10"/>
  <c r="G9" i="11"/>
  <c r="I5" i="2"/>
  <c r="H6" i="27"/>
  <c r="K6" i="19"/>
  <c r="I9" i="11"/>
  <c r="H5" i="7"/>
  <c r="F14" i="15"/>
  <c r="H13" i="16"/>
  <c r="H32" i="28"/>
  <c r="H40" i="18"/>
  <c r="G8" i="17"/>
  <c r="C25" i="23"/>
  <c r="H24" i="9"/>
  <c r="I8" i="22"/>
  <c r="H20" i="25"/>
  <c r="I4" i="10"/>
  <c r="F10" i="8"/>
  <c r="I9" i="4"/>
  <c r="H26" i="17"/>
  <c r="H7" i="6"/>
  <c r="C28" i="4"/>
  <c r="H11" i="11"/>
  <c r="C25" i="22"/>
  <c r="H36" i="17"/>
  <c r="F9" i="8"/>
  <c r="G9" i="17"/>
  <c r="H29" i="8"/>
  <c r="H21" i="19"/>
  <c r="F8" i="5"/>
  <c r="C17" i="5"/>
  <c r="H24" i="4"/>
  <c r="I7" i="9"/>
  <c r="G9" i="9"/>
  <c r="G9" i="1"/>
  <c r="F7" i="2"/>
  <c r="I7" i="22"/>
  <c r="G9" i="10"/>
  <c r="G5" i="1"/>
  <c r="G9" i="2"/>
  <c r="F9" i="28"/>
  <c r="F9" i="13"/>
  <c r="H7" i="11"/>
  <c r="G5" i="26"/>
  <c r="J4" i="16"/>
  <c r="H11" i="28"/>
  <c r="G10" i="1"/>
  <c r="H25" i="20"/>
  <c r="H25" i="9"/>
  <c r="H29" i="26"/>
  <c r="G11" i="6"/>
  <c r="H36" i="9"/>
  <c r="H20" i="18"/>
  <c r="H29" i="11"/>
  <c r="G9" i="5"/>
  <c r="H41" i="16"/>
  <c r="F11" i="22"/>
  <c r="H25" i="7"/>
  <c r="I4" i="17"/>
  <c r="C32" i="6"/>
  <c r="F7" i="9"/>
  <c r="F6" i="1"/>
  <c r="C33" i="6"/>
  <c r="J5" i="16"/>
  <c r="H37" i="7"/>
  <c r="I5" i="19"/>
  <c r="J7" i="17"/>
  <c r="K10" i="16"/>
  <c r="C20" i="28"/>
  <c r="F30" i="15"/>
  <c r="I5" i="18"/>
  <c r="H25" i="5"/>
  <c r="I5" i="22"/>
  <c r="H27" i="16"/>
  <c r="H10" i="26"/>
  <c r="G4" i="14"/>
  <c r="I5" i="1"/>
  <c r="C30" i="16"/>
  <c r="H24" i="26"/>
  <c r="G5" i="16"/>
  <c r="I4" i="26"/>
  <c r="H21" i="18"/>
  <c r="I5" i="10"/>
  <c r="H4" i="13"/>
  <c r="I7" i="14"/>
  <c r="I7" i="4"/>
  <c r="H32" i="2"/>
  <c r="F10" i="16"/>
  <c r="H5" i="2"/>
  <c r="H24" i="20"/>
  <c r="C42" i="19"/>
  <c r="H20" i="6"/>
  <c r="C36" i="25"/>
  <c r="C33" i="23"/>
  <c r="C20" i="27"/>
  <c r="C25" i="13"/>
  <c r="H17" i="22"/>
  <c r="H5" i="26"/>
  <c r="H37" i="13"/>
  <c r="C17" i="25"/>
  <c r="C24" i="1"/>
  <c r="F10" i="19"/>
  <c r="H21" i="6"/>
  <c r="H10" i="16"/>
  <c r="H21" i="23"/>
  <c r="F7" i="23"/>
  <c r="I5" i="8"/>
  <c r="G5" i="23"/>
  <c r="K11" i="19"/>
  <c r="C37" i="4"/>
  <c r="G11" i="16"/>
  <c r="H32" i="26"/>
  <c r="H10" i="3"/>
  <c r="G4" i="22"/>
  <c r="C29" i="7"/>
  <c r="G9" i="7"/>
  <c r="H6" i="9"/>
  <c r="H11" i="17"/>
  <c r="H21" i="20"/>
  <c r="H28" i="3"/>
  <c r="H5" i="19"/>
  <c r="H13" i="18"/>
  <c r="F11" i="13"/>
  <c r="I7" i="7"/>
  <c r="K9" i="18"/>
  <c r="I5" i="27"/>
  <c r="G4" i="5"/>
  <c r="G14" i="17"/>
  <c r="H5" i="28"/>
  <c r="C36" i="3"/>
  <c r="F11" i="16"/>
  <c r="G9" i="27"/>
  <c r="H7" i="9"/>
  <c r="G15" i="17"/>
  <c r="H7" i="26"/>
  <c r="H11" i="22"/>
  <c r="H11" i="16"/>
  <c r="H11" i="3"/>
  <c r="G5" i="22"/>
  <c r="F9" i="5"/>
  <c r="C33" i="13"/>
  <c r="G5" i="18"/>
  <c r="H25" i="4"/>
  <c r="G8" i="13"/>
  <c r="G9" i="13" s="1"/>
  <c r="F14" i="17"/>
  <c r="H17" i="7"/>
  <c r="H29" i="9"/>
  <c r="H16" i="20"/>
  <c r="C20" i="3"/>
  <c r="I8" i="1"/>
  <c r="F8" i="24"/>
  <c r="G5" i="10"/>
  <c r="C20" i="7"/>
  <c r="G8" i="26"/>
  <c r="G9" i="26" s="1"/>
  <c r="H37" i="5"/>
  <c r="I8" i="3"/>
  <c r="G5" i="25"/>
  <c r="I12" i="18"/>
  <c r="I13" i="18" s="1"/>
  <c r="I15" i="17"/>
  <c r="C21" i="13"/>
  <c r="H24" i="1"/>
  <c r="H7" i="14"/>
  <c r="H5" i="21"/>
  <c r="C28" i="14"/>
  <c r="H10" i="9"/>
  <c r="C25" i="8"/>
  <c r="G5" i="9"/>
  <c r="C25" i="6"/>
  <c r="F11" i="1"/>
  <c r="H10" i="10"/>
  <c r="G13" i="18"/>
  <c r="F7" i="19"/>
  <c r="C32" i="5"/>
  <c r="F15" i="16"/>
  <c r="F7" i="25"/>
  <c r="C28" i="28"/>
  <c r="I9" i="9"/>
  <c r="H25" i="11"/>
  <c r="H7" i="7"/>
  <c r="H7" i="2"/>
  <c r="G13" i="17"/>
  <c r="C29" i="14"/>
  <c r="F7" i="22"/>
  <c r="F13" i="18"/>
  <c r="H21" i="9"/>
  <c r="F8" i="27"/>
  <c r="G9" i="22"/>
  <c r="G5" i="4"/>
  <c r="H6" i="5"/>
  <c r="H7" i="5" s="1"/>
  <c r="F9" i="4"/>
  <c r="C25" i="25"/>
  <c r="C29" i="28"/>
  <c r="H33" i="6"/>
  <c r="H21" i="16"/>
  <c r="C21" i="6"/>
  <c r="I15" i="19"/>
  <c r="H37" i="2"/>
  <c r="F10" i="28"/>
  <c r="F11" i="28" s="1"/>
  <c r="H37" i="19"/>
  <c r="C25" i="28"/>
  <c r="C21" i="20"/>
  <c r="H37" i="17"/>
  <c r="H16" i="10"/>
  <c r="H33" i="10"/>
  <c r="C21" i="16"/>
  <c r="G8" i="19"/>
  <c r="G10" i="28"/>
  <c r="G11" i="28" s="1"/>
  <c r="G4" i="3"/>
  <c r="I7" i="23"/>
  <c r="H11" i="20"/>
  <c r="K5" i="17"/>
  <c r="K10" i="18"/>
  <c r="I8" i="7"/>
  <c r="I9" i="7" s="1"/>
  <c r="H20" i="26"/>
  <c r="C28" i="7"/>
  <c r="F10" i="17"/>
  <c r="G10" i="10"/>
  <c r="G4" i="27"/>
  <c r="C28" i="25"/>
  <c r="C37" i="11"/>
  <c r="H20" i="13"/>
  <c r="H17" i="28"/>
  <c r="H20" i="23"/>
  <c r="C17" i="8"/>
  <c r="H6" i="1"/>
  <c r="H7" i="1" s="1"/>
  <c r="H25" i="3"/>
  <c r="G13" i="19"/>
  <c r="H17" i="5"/>
  <c r="I8" i="18"/>
  <c r="I9" i="18" s="1"/>
  <c r="H10" i="14"/>
  <c r="C31" i="17"/>
  <c r="C16" i="26"/>
  <c r="I9" i="8"/>
  <c r="C24" i="9"/>
  <c r="F6" i="8"/>
  <c r="F7" i="8" s="1"/>
  <c r="H10" i="5"/>
  <c r="C26" i="16"/>
  <c r="G9" i="14"/>
  <c r="F9" i="6"/>
  <c r="C31" i="18"/>
  <c r="F13" i="19"/>
  <c r="G8" i="8"/>
  <c r="C25" i="11"/>
  <c r="F8" i="25"/>
  <c r="F9" i="25" s="1"/>
  <c r="H24" i="7"/>
  <c r="J10" i="18"/>
  <c r="F7" i="5"/>
  <c r="H21" i="14"/>
  <c r="H24" i="3"/>
  <c r="H11" i="25"/>
  <c r="H20" i="22"/>
  <c r="H17" i="21"/>
  <c r="H5" i="9"/>
  <c r="F9" i="16"/>
  <c r="K7" i="19"/>
  <c r="F11" i="9"/>
  <c r="J11" i="16"/>
  <c r="F9" i="17"/>
  <c r="G11" i="9"/>
  <c r="G8" i="6"/>
  <c r="G9" i="6" s="1"/>
  <c r="G8" i="4"/>
  <c r="G9" i="4" s="1"/>
  <c r="C24" i="22"/>
  <c r="H15" i="16"/>
  <c r="I7" i="13"/>
  <c r="J6" i="18"/>
  <c r="I9" i="2"/>
  <c r="G11" i="11"/>
  <c r="F11" i="11"/>
  <c r="H11" i="6"/>
  <c r="H24" i="6"/>
  <c r="J6" i="19"/>
  <c r="C32" i="22"/>
  <c r="H24" i="21"/>
  <c r="I5" i="4"/>
  <c r="H25" i="18"/>
  <c r="K5" i="19"/>
  <c r="I9" i="21"/>
  <c r="H7" i="28"/>
  <c r="G5" i="21"/>
  <c r="H36" i="19"/>
  <c r="H16" i="4"/>
  <c r="J5" i="17"/>
  <c r="H36" i="6"/>
  <c r="C28" i="21"/>
  <c r="C33" i="3"/>
  <c r="H31" i="18"/>
  <c r="F11" i="5"/>
  <c r="I5" i="25"/>
  <c r="H7" i="20"/>
  <c r="F7" i="26"/>
  <c r="I5" i="24"/>
  <c r="I5" i="7"/>
  <c r="F11" i="25"/>
  <c r="C21" i="21"/>
  <c r="H36" i="23"/>
  <c r="H11" i="4"/>
  <c r="F15" i="18"/>
  <c r="F9" i="27"/>
  <c r="G5" i="19"/>
  <c r="G13" i="16"/>
  <c r="H10" i="8"/>
  <c r="G9" i="3"/>
  <c r="F11" i="3"/>
  <c r="F7" i="4"/>
  <c r="I7" i="5"/>
  <c r="G11" i="25"/>
  <c r="G5" i="5"/>
  <c r="H5" i="18"/>
  <c r="G9" i="25"/>
  <c r="H11" i="14"/>
  <c r="K11" i="18"/>
  <c r="H6" i="25"/>
  <c r="H7" i="25" s="1"/>
  <c r="G11" i="14"/>
  <c r="F11" i="4"/>
  <c r="C36" i="5"/>
  <c r="C33" i="7"/>
  <c r="H11" i="18"/>
  <c r="G10" i="18"/>
  <c r="H5" i="24"/>
  <c r="H25" i="17"/>
  <c r="H7" i="17"/>
  <c r="H12" i="19"/>
  <c r="H13" i="19" s="1"/>
  <c r="I6" i="19"/>
  <c r="I7" i="3"/>
  <c r="C25" i="20"/>
  <c r="F7" i="17"/>
  <c r="J10" i="19"/>
  <c r="I7" i="10"/>
  <c r="C21" i="26"/>
  <c r="C33" i="2"/>
  <c r="H37" i="8"/>
  <c r="H6" i="4"/>
  <c r="H7" i="4" s="1"/>
  <c r="F9" i="26"/>
  <c r="F9" i="7"/>
  <c r="H32" i="16"/>
  <c r="G5" i="8"/>
  <c r="I9" i="17"/>
  <c r="G5" i="20"/>
  <c r="F11" i="10"/>
  <c r="H7" i="21"/>
  <c r="I9" i="1"/>
  <c r="G11" i="18"/>
  <c r="F7" i="10"/>
  <c r="H24" i="13"/>
  <c r="G11" i="24"/>
  <c r="H24" i="10"/>
  <c r="I8" i="5"/>
  <c r="C36" i="13"/>
  <c r="C32" i="18"/>
  <c r="I9" i="23"/>
  <c r="H33" i="8"/>
  <c r="H7" i="22"/>
  <c r="J7" i="16"/>
  <c r="F11" i="8"/>
  <c r="C29" i="2"/>
  <c r="C36" i="20"/>
  <c r="I5" i="23"/>
  <c r="H36" i="27"/>
  <c r="H20" i="17"/>
  <c r="F11" i="2"/>
  <c r="F13" i="17"/>
  <c r="G5" i="13"/>
  <c r="J7" i="18"/>
  <c r="H11" i="13"/>
  <c r="I5" i="16"/>
  <c r="H33" i="28"/>
  <c r="I5" i="20"/>
  <c r="F11" i="6"/>
  <c r="C24" i="14"/>
  <c r="H21" i="2"/>
  <c r="C22" i="16"/>
  <c r="H29" i="3"/>
  <c r="G11" i="21"/>
  <c r="G5" i="28"/>
  <c r="C21" i="14"/>
  <c r="H11" i="23"/>
  <c r="G11" i="4"/>
  <c r="C29" i="4"/>
  <c r="H7" i="27"/>
  <c r="H7" i="13"/>
  <c r="H28" i="1"/>
  <c r="G5" i="7"/>
  <c r="F11" i="23"/>
  <c r="I5" i="14"/>
  <c r="F11" i="17"/>
  <c r="I7" i="21"/>
  <c r="C40" i="17"/>
  <c r="H6" i="19"/>
  <c r="H7" i="19" s="1"/>
  <c r="J15" i="18"/>
  <c r="I5" i="3"/>
  <c r="K13" i="18"/>
  <c r="H5" i="27"/>
  <c r="I7" i="18"/>
  <c r="G11" i="2"/>
  <c r="G5" i="17"/>
  <c r="F9" i="22"/>
  <c r="J11" i="18"/>
  <c r="G9" i="19"/>
  <c r="F7" i="16"/>
  <c r="I5" i="17"/>
  <c r="H11" i="5"/>
  <c r="F7" i="1"/>
  <c r="H7" i="3"/>
  <c r="I9" i="25"/>
  <c r="I5" i="26"/>
  <c r="I7" i="19"/>
  <c r="I9" i="28"/>
  <c r="K11" i="16"/>
  <c r="J11" i="19"/>
  <c r="I5" i="13"/>
  <c r="F9" i="24"/>
  <c r="K7" i="18"/>
  <c r="J15" i="16"/>
  <c r="K9" i="24" l="1"/>
  <c r="J8" i="24"/>
  <c r="M7" i="16"/>
  <c r="L6" i="16"/>
  <c r="M5" i="17"/>
  <c r="L4" i="17"/>
  <c r="J10" i="23"/>
  <c r="K11" i="23"/>
  <c r="J4" i="7"/>
  <c r="K5" i="7"/>
  <c r="K5" i="28"/>
  <c r="J4" i="28"/>
  <c r="K5" i="8"/>
  <c r="J4" i="8"/>
  <c r="J8" i="7"/>
  <c r="K9" i="7"/>
  <c r="L6" i="17"/>
  <c r="M7" i="17"/>
  <c r="K11" i="4"/>
  <c r="J10" i="4"/>
  <c r="K5" i="5"/>
  <c r="J4" i="5"/>
  <c r="J6" i="4"/>
  <c r="K7" i="4"/>
  <c r="M5" i="19"/>
  <c r="L4" i="19"/>
  <c r="K9" i="27"/>
  <c r="J8" i="27"/>
  <c r="K5" i="21"/>
  <c r="J4" i="21"/>
  <c r="K11" i="11"/>
  <c r="J10" i="11"/>
  <c r="L8" i="17"/>
  <c r="M9" i="17"/>
  <c r="K7" i="5"/>
  <c r="J6" i="5"/>
  <c r="M13" i="19"/>
  <c r="L12" i="19"/>
  <c r="J8" i="6"/>
  <c r="K9" i="6"/>
  <c r="J10" i="28"/>
  <c r="K11" i="28"/>
  <c r="L12" i="18"/>
  <c r="M13" i="18"/>
  <c r="K7" i="22"/>
  <c r="J6" i="22"/>
  <c r="L14" i="16"/>
  <c r="M15" i="16"/>
  <c r="J4" i="9"/>
  <c r="K5" i="9"/>
  <c r="J4" i="10"/>
  <c r="K5" i="10"/>
  <c r="L4" i="18"/>
  <c r="M5" i="18"/>
  <c r="J4" i="22"/>
  <c r="K5" i="22"/>
  <c r="L10" i="16"/>
  <c r="M11" i="16"/>
  <c r="J10" i="13"/>
  <c r="K11" i="13"/>
  <c r="L4" i="16"/>
  <c r="M5" i="16"/>
  <c r="J6" i="9"/>
  <c r="K7" i="9"/>
  <c r="K5" i="26"/>
  <c r="J4" i="26"/>
  <c r="K9" i="28"/>
  <c r="J8" i="28"/>
  <c r="J6" i="24"/>
  <c r="K7" i="24"/>
  <c r="J10" i="21"/>
  <c r="K11" i="21"/>
  <c r="M9" i="19"/>
  <c r="L8" i="19"/>
  <c r="F38" i="15"/>
  <c r="J42" i="15" s="1"/>
  <c r="K7" i="21"/>
  <c r="J6" i="21"/>
  <c r="K7" i="11"/>
  <c r="J6" i="11"/>
  <c r="F6" i="15"/>
  <c r="J10" i="15" s="1"/>
  <c r="N18" i="15" s="1"/>
  <c r="J6" i="7"/>
  <c r="K7" i="7"/>
  <c r="K11" i="27"/>
  <c r="J10" i="27"/>
  <c r="L6" i="18"/>
  <c r="M7" i="18"/>
  <c r="K7" i="20"/>
  <c r="J6" i="20"/>
  <c r="J4" i="2"/>
  <c r="K5" i="2"/>
  <c r="K9" i="2"/>
  <c r="J8" i="2"/>
  <c r="J6" i="28"/>
  <c r="K7" i="28"/>
  <c r="L12" i="16"/>
  <c r="M13" i="16"/>
  <c r="L8" i="18"/>
  <c r="M9" i="18"/>
  <c r="L14" i="19"/>
  <c r="M15" i="19"/>
  <c r="J8" i="14"/>
  <c r="K9" i="14"/>
  <c r="J10" i="24"/>
  <c r="K11" i="24"/>
  <c r="J10" i="7"/>
  <c r="K11" i="7"/>
  <c r="M11" i="18"/>
  <c r="L10" i="18"/>
  <c r="F54" i="15"/>
  <c r="J58" i="15" s="1"/>
  <c r="J4" i="24"/>
  <c r="K5" i="24"/>
  <c r="K9" i="21"/>
  <c r="J8" i="21"/>
  <c r="F22" i="15"/>
  <c r="J26" i="15" s="1"/>
  <c r="B68" i="15" s="1"/>
  <c r="F70" i="15" s="1"/>
  <c r="I9" i="5"/>
  <c r="J7" i="19"/>
  <c r="G5" i="27"/>
  <c r="G5" i="3"/>
  <c r="H11" i="9"/>
  <c r="F15" i="17"/>
  <c r="H5" i="13"/>
  <c r="H11" i="26"/>
  <c r="I9" i="22"/>
  <c r="F7" i="13"/>
  <c r="G11" i="26"/>
  <c r="I7" i="2"/>
  <c r="H5" i="23"/>
  <c r="K11" i="17"/>
  <c r="H5" i="4"/>
  <c r="H5" i="25"/>
  <c r="H15" i="18"/>
  <c r="F9" i="11"/>
  <c r="H5" i="1"/>
  <c r="F9" i="3"/>
  <c r="I9" i="20"/>
  <c r="H5" i="20"/>
  <c r="H11" i="8"/>
  <c r="G9" i="8"/>
  <c r="G11" i="10"/>
  <c r="H11" i="10"/>
  <c r="I9" i="3"/>
  <c r="G11" i="1"/>
  <c r="H7" i="8"/>
  <c r="G9" i="23"/>
  <c r="J9" i="16"/>
  <c r="F11" i="19"/>
  <c r="G5" i="14"/>
  <c r="F7" i="6"/>
  <c r="F11" i="14"/>
  <c r="I7" i="6"/>
  <c r="I13" i="17"/>
  <c r="I7" i="25"/>
  <c r="F7" i="27"/>
  <c r="I7" i="8"/>
  <c r="K7" i="27" l="1"/>
  <c r="J6" i="27"/>
  <c r="J10" i="25"/>
  <c r="J6" i="25"/>
  <c r="K7" i="25"/>
  <c r="K11" i="25"/>
  <c r="M13" i="17"/>
  <c r="L12" i="17"/>
  <c r="J10" i="6"/>
  <c r="K11" i="6"/>
  <c r="J10" i="14"/>
  <c r="K11" i="14"/>
  <c r="K7" i="6"/>
  <c r="J6" i="6"/>
  <c r="K5" i="6"/>
  <c r="J4" i="6"/>
  <c r="J4" i="14"/>
  <c r="K5" i="14"/>
  <c r="J6" i="14"/>
  <c r="K7" i="14"/>
  <c r="M11" i="19"/>
  <c r="L10" i="19"/>
  <c r="L8" i="16"/>
  <c r="M9" i="16"/>
  <c r="J6" i="23"/>
  <c r="K9" i="23"/>
  <c r="J8" i="23"/>
  <c r="K7" i="23"/>
  <c r="J6" i="8"/>
  <c r="K7" i="8"/>
  <c r="J6" i="1"/>
  <c r="K11" i="1"/>
  <c r="J10" i="1"/>
  <c r="K7" i="1"/>
  <c r="J10" i="3"/>
  <c r="K11" i="3"/>
  <c r="K9" i="10"/>
  <c r="J8" i="10"/>
  <c r="K7" i="10"/>
  <c r="J10" i="10"/>
  <c r="J6" i="10"/>
  <c r="K11" i="10"/>
  <c r="K9" i="8"/>
  <c r="J8" i="8"/>
  <c r="J10" i="8"/>
  <c r="K11" i="8"/>
  <c r="K5" i="20"/>
  <c r="J4" i="20"/>
  <c r="J8" i="20"/>
  <c r="K11" i="20"/>
  <c r="K9" i="20"/>
  <c r="J10" i="20"/>
  <c r="J8" i="3"/>
  <c r="K9" i="3"/>
  <c r="K5" i="1"/>
  <c r="J8" i="1"/>
  <c r="J4" i="1"/>
  <c r="K9" i="1"/>
  <c r="J8" i="11"/>
  <c r="K9" i="11"/>
  <c r="J4" i="11"/>
  <c r="K5" i="11"/>
  <c r="L14" i="18"/>
  <c r="M15" i="18"/>
  <c r="J8" i="25"/>
  <c r="J4" i="25"/>
  <c r="K9" i="25"/>
  <c r="K5" i="25"/>
  <c r="J8" i="4"/>
  <c r="K5" i="4"/>
  <c r="K9" i="4"/>
  <c r="J4" i="4"/>
  <c r="M11" i="17"/>
  <c r="L10" i="17"/>
  <c r="J4" i="23"/>
  <c r="K5" i="23"/>
  <c r="K11" i="2"/>
  <c r="J6" i="2"/>
  <c r="K7" i="2"/>
  <c r="J10" i="2"/>
  <c r="K7" i="26"/>
  <c r="K11" i="26"/>
  <c r="J6" i="26"/>
  <c r="J10" i="26"/>
  <c r="K7" i="13"/>
  <c r="J6" i="13"/>
  <c r="J8" i="22"/>
  <c r="K11" i="22"/>
  <c r="K9" i="22"/>
  <c r="J10" i="22"/>
  <c r="J8" i="26"/>
  <c r="K9" i="26"/>
  <c r="K5" i="13"/>
  <c r="J8" i="13"/>
  <c r="J4" i="13"/>
  <c r="K9" i="13"/>
  <c r="M15" i="17"/>
  <c r="L14" i="17"/>
  <c r="K11" i="9"/>
  <c r="K9" i="9"/>
  <c r="J10" i="9"/>
  <c r="J8" i="9"/>
  <c r="K5" i="3"/>
  <c r="J4" i="3"/>
  <c r="J6" i="3"/>
  <c r="K7" i="3"/>
  <c r="K5" i="27"/>
  <c r="J4" i="27"/>
  <c r="M7" i="19"/>
  <c r="L6" i="19"/>
  <c r="J10" i="5"/>
  <c r="J8" i="5"/>
  <c r="K11" i="5"/>
  <c r="K9" i="5"/>
  <c r="R34" i="15"/>
  <c r="N50" i="15"/>
  <c r="B72" i="15"/>
</calcChain>
</file>

<file path=xl/sharedStrings.xml><?xml version="1.0" encoding="utf-8"?>
<sst xmlns="http://schemas.openxmlformats.org/spreadsheetml/2006/main" count="1055" uniqueCount="177">
  <si>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</si>
  <si>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</si>
  <si>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</si>
  <si>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</si>
  <si>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</si>
  <si>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</si>
  <si>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</si>
  <si>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</si>
  <si>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</si>
  <si>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</si>
  <si>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</si>
  <si>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Тур 6</t>
  </si>
  <si>
    <t>Группа М1</t>
  </si>
  <si>
    <t>21.01.2017
утро</t>
  </si>
  <si>
    <t>Группа М2</t>
  </si>
  <si>
    <t>21.01.2017
вечер</t>
  </si>
  <si>
    <t>Группа М3</t>
  </si>
  <si>
    <t>Группа М4</t>
  </si>
  <si>
    <t>Группа М5</t>
  </si>
  <si>
    <t>22.01.2017
утро</t>
  </si>
  <si>
    <t>Группа М6</t>
  </si>
  <si>
    <t>Группа М7</t>
  </si>
  <si>
    <t>22.01.2017
вечер</t>
  </si>
  <si>
    <t>Группа М8</t>
  </si>
  <si>
    <t>Группа М9</t>
  </si>
  <si>
    <t>28.01.2017
утро</t>
  </si>
  <si>
    <t>Группа М10</t>
  </si>
  <si>
    <t>Группа М11</t>
  </si>
  <si>
    <t>28.01.2017
вечер</t>
  </si>
  <si>
    <t>Группа М13</t>
  </si>
  <si>
    <t>Группа М14</t>
  </si>
  <si>
    <t>Тихонов</t>
  </si>
  <si>
    <t>Комарова</t>
  </si>
  <si>
    <t>Никандрова</t>
  </si>
  <si>
    <t>Комаров</t>
  </si>
  <si>
    <t>Бахтурин</t>
  </si>
  <si>
    <t>Овчинников</t>
  </si>
  <si>
    <t>Артюхина</t>
  </si>
  <si>
    <t>Савченко</t>
  </si>
  <si>
    <t>Курбанова</t>
  </si>
  <si>
    <t>Степченко</t>
  </si>
  <si>
    <t>Туртурика</t>
  </si>
  <si>
    <t>Судник Виктор</t>
  </si>
  <si>
    <t>Агапов</t>
  </si>
  <si>
    <t>Трофимов Денис</t>
  </si>
  <si>
    <t>Шахов</t>
  </si>
  <si>
    <t>Гулинин</t>
  </si>
  <si>
    <t>Трофимов Александр</t>
  </si>
  <si>
    <t>Гапонов</t>
  </si>
  <si>
    <t>Судник Ксения</t>
  </si>
  <si>
    <t>Ялынский</t>
  </si>
  <si>
    <t>Лютиков</t>
  </si>
  <si>
    <t>Бондарь</t>
  </si>
  <si>
    <t>Гаджиев</t>
  </si>
  <si>
    <t>Костин Игорь</t>
  </si>
  <si>
    <t>Ницинский</t>
  </si>
  <si>
    <t>Швайковский</t>
  </si>
  <si>
    <t>Осокин</t>
  </si>
  <si>
    <t>Карасев</t>
  </si>
  <si>
    <t>Дубовицкая</t>
  </si>
  <si>
    <t>Давыдов</t>
  </si>
  <si>
    <t>Тюрина</t>
  </si>
  <si>
    <t>Воронов</t>
  </si>
  <si>
    <t>Жилин</t>
  </si>
  <si>
    <t>Ли</t>
  </si>
  <si>
    <t>Дубовицкий</t>
  </si>
  <si>
    <t>Земцов</t>
  </si>
  <si>
    <t>Догадин</t>
  </si>
  <si>
    <t>Крапиль</t>
  </si>
  <si>
    <t>Капран</t>
  </si>
  <si>
    <t>Папоян</t>
  </si>
  <si>
    <t>Борисов</t>
  </si>
  <si>
    <t>Борисова</t>
  </si>
  <si>
    <t>Финал зимний тет-а-тет</t>
  </si>
  <si>
    <t>fA</t>
  </si>
  <si>
    <t>fB</t>
  </si>
  <si>
    <t>fD</t>
  </si>
  <si>
    <t>fC</t>
  </si>
  <si>
    <t xml:space="preserve"> </t>
  </si>
  <si>
    <t>1 и 2</t>
  </si>
  <si>
    <t>Финал группа A</t>
  </si>
  <si>
    <t>Финал группа B</t>
  </si>
  <si>
    <t>Финал группа C</t>
  </si>
  <si>
    <t>Гришков</t>
  </si>
  <si>
    <t>Базарев</t>
  </si>
  <si>
    <t>Финал группа D</t>
  </si>
  <si>
    <t>Москва 29.01.2017</t>
  </si>
  <si>
    <t>Москва 29.01.2017г.</t>
  </si>
  <si>
    <t>Группа Д1</t>
  </si>
  <si>
    <t>Санников</t>
  </si>
  <si>
    <t>Медведева</t>
  </si>
  <si>
    <t>Шкредова</t>
  </si>
  <si>
    <t>Бублик</t>
  </si>
  <si>
    <t>Группа Д2</t>
  </si>
  <si>
    <t>Аниськин</t>
  </si>
  <si>
    <t>Лагутин</t>
  </si>
  <si>
    <t>Группа Д3</t>
  </si>
  <si>
    <t>Санникова</t>
  </si>
  <si>
    <t>Группа Д4</t>
  </si>
  <si>
    <t>Дурынчев</t>
  </si>
  <si>
    <t>Скляр</t>
  </si>
  <si>
    <t>Группа К1</t>
  </si>
  <si>
    <t>Гоцфрид</t>
  </si>
  <si>
    <t>Алкина</t>
  </si>
  <si>
    <t>Баринова</t>
  </si>
  <si>
    <t>Группа К2</t>
  </si>
  <si>
    <t>Банщиков</t>
  </si>
  <si>
    <t>Бирюкова</t>
  </si>
  <si>
    <t>Шундрин</t>
  </si>
  <si>
    <t>Группа П1</t>
  </si>
  <si>
    <t>Ткаченко Анна</t>
  </si>
  <si>
    <t>Ткаченко Алексей</t>
  </si>
  <si>
    <t>Федотов</t>
  </si>
  <si>
    <t>Группа П2</t>
  </si>
  <si>
    <t>Северов</t>
  </si>
  <si>
    <t>Колпаков</t>
  </si>
  <si>
    <t>Эйкстер</t>
  </si>
  <si>
    <t>Волков Денис</t>
  </si>
  <si>
    <t>Группа П3</t>
  </si>
  <si>
    <t>Пименова</t>
  </si>
  <si>
    <t>Казанцева</t>
  </si>
  <si>
    <t>Мирошниченко</t>
  </si>
  <si>
    <t>Павлова</t>
  </si>
  <si>
    <t>Трофимова</t>
  </si>
  <si>
    <t>Москова</t>
  </si>
  <si>
    <t>Волнов</t>
  </si>
  <si>
    <t>Мильман</t>
  </si>
  <si>
    <t>Рискин</t>
  </si>
  <si>
    <t>Медведев</t>
  </si>
  <si>
    <t>Рязанская</t>
  </si>
  <si>
    <t>Тимченко</t>
  </si>
  <si>
    <t>Исоарди</t>
  </si>
  <si>
    <t>Журавлев Всеволод</t>
  </si>
  <si>
    <t>Группа</t>
  </si>
  <si>
    <t>рез с 1-ым</t>
  </si>
  <si>
    <t>% побед</t>
  </si>
  <si>
    <t>ср. разница</t>
  </si>
  <si>
    <t>ср. очков</t>
  </si>
  <si>
    <t>игр</t>
  </si>
  <si>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</si>
  <si>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</si>
  <si>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</si>
  <si>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</si>
  <si>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</si>
  <si>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</si>
  <si>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</si>
  <si>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</si>
  <si>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</si>
  <si>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</si>
  <si>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</si>
  <si>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М13</t>
  </si>
  <si>
    <t>М14</t>
  </si>
  <si>
    <t>Д1</t>
  </si>
  <si>
    <t>Д2</t>
  </si>
  <si>
    <t>Д3</t>
  </si>
  <si>
    <t>Д4</t>
  </si>
  <si>
    <t>П1</t>
  </si>
  <si>
    <t>П2</t>
  </si>
  <si>
    <t>П3</t>
  </si>
  <si>
    <t>К1</t>
  </si>
  <si>
    <t>К2</t>
  </si>
  <si>
    <t>поб</t>
  </si>
  <si>
    <t>разн</t>
  </si>
  <si>
    <t>очк</t>
  </si>
  <si>
    <t>Фамилия</t>
  </si>
  <si>
    <t>Кривулин</t>
  </si>
  <si>
    <t>Трофимов А.</t>
  </si>
  <si>
    <t>Чашин</t>
  </si>
  <si>
    <t>Грачанац</t>
  </si>
  <si>
    <t>Рожков Юрий</t>
  </si>
  <si>
    <t>Костин И.</t>
  </si>
  <si>
    <t>Судник В.</t>
  </si>
  <si>
    <t>Пено Винсент</t>
  </si>
  <si>
    <t>Корнеевский</t>
  </si>
  <si>
    <t>Корнеевская</t>
  </si>
  <si>
    <t>снялся с плей-офф</t>
  </si>
  <si>
    <t>вместо Гулинина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</si>
</sst>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14" fontId="0" fillId="0" borderId="0" xfId="0" applyNumberFormat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6" fillId="0" borderId="19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/>
    <xf numFmtId="0" fontId="4" fillId="0" borderId="8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65" fontId="4" fillId="2" borderId="45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7" fillId="0" borderId="29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2" workbookViewId="0">
      <selection activeCell="M16" sqref="M16:M37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12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31</v>
      </c>
      <c r="D4" s="93"/>
      <c r="E4" s="94"/>
      <c r="F4" s="7" t="s">
        <v>4</v>
      </c>
      <c r="G4" s="8" t="str">
        <f ca="1">INDIRECT(ADDRESS(21,6))&amp;":"&amp;INDIRECT(ADDRESS(21,7))</f>
        <v>13:6</v>
      </c>
      <c r="H4" s="8" t="str">
        <f ca="1">INDIRECT(ADDRESS(25,7))&amp;":"&amp;INDIRECT(ADDRESS(25,6))</f>
        <v>13:2</v>
      </c>
      <c r="I4" s="9" t="str">
        <f ca="1">INDIRECT(ADDRESS(16,6))&amp;":"&amp;INDIRECT(ADDRESS(16,7))</f>
        <v>13:10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7</v>
      </c>
      <c r="H5" s="12">
        <f ca="1">IF(LEN(INDIRECT(ADDRESS(ROW()-1, COLUMN())))=1,"",INDIRECT(ADDRESS(25,7))-INDIRECT(ADDRESS(25,6)))</f>
        <v>11</v>
      </c>
      <c r="I5" s="13">
        <f ca="1">IF(LEN(INDIRECT(ADDRESS(ROW()-1, COLUMN())))=1,"",INDIRECT(ADDRESS(16,6))-INDIRECT(ADDRESS(16,7)))</f>
        <v>3</v>
      </c>
      <c r="J5" s="80"/>
      <c r="K5" s="12">
        <f ca="1">IF(COUNT(F5:I5)=0,"",SUM(F5:I5)-IF(F7="",0,F7)-IF(F9="",0,F9)-IF(F11="",0,F11))</f>
        <v>49</v>
      </c>
      <c r="L5" s="73"/>
    </row>
    <row r="6" spans="2:13" x14ac:dyDescent="0.35">
      <c r="B6" s="75">
        <v>2</v>
      </c>
      <c r="C6" s="77" t="s">
        <v>32</v>
      </c>
      <c r="D6" s="78"/>
      <c r="E6" s="79"/>
      <c r="F6" s="14" t="str">
        <f ca="1">INDIRECT(ADDRESS(33,6))&amp;":"&amp;INDIRECT(ADDRESS(33,7))</f>
        <v>6:13</v>
      </c>
      <c r="G6" s="15" t="s">
        <v>4</v>
      </c>
      <c r="H6" s="16" t="str">
        <f ca="1">INDIRECT(ADDRESS(17,6))&amp;":"&amp;INDIRECT(ADDRESS(17,7))</f>
        <v>12:9</v>
      </c>
      <c r="I6" s="17" t="str">
        <f ca="1">INDIRECT(ADDRESS(24,6))&amp;":"&amp;INDIRECT(ADDRESS(24,7))</f>
        <v>13:1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-7</v>
      </c>
      <c r="G7" s="19" t="s">
        <v>4</v>
      </c>
      <c r="H7" s="12">
        <f ca="1">IF(LEN(INDIRECT(ADDRESS(ROW()-1, COLUMN())))=1,"",INDIRECT(ADDRESS(17,6))-INDIRECT(ADDRESS(17,7)))</f>
        <v>3</v>
      </c>
      <c r="I7" s="13">
        <f ca="1">IF(LEN(INDIRECT(ADDRESS(ROW()-1, COLUMN())))=1,"",INDIRECT(ADDRESS(24,6))-INDIRECT(ADDRESS(24,7)))</f>
        <v>12</v>
      </c>
      <c r="J7" s="80"/>
      <c r="K7" s="12">
        <f ca="1">IF(COUNT(F7:I7)=0,"",SUM(F7:I7)-IF(G5="",0,G5)-IF(G9="",0,G9)-IF(G11="",0,G11))</f>
        <v>16</v>
      </c>
      <c r="L7" s="73"/>
    </row>
    <row r="8" spans="2:13" x14ac:dyDescent="0.35">
      <c r="B8" s="75">
        <v>3</v>
      </c>
      <c r="C8" s="77" t="s">
        <v>132</v>
      </c>
      <c r="D8" s="78"/>
      <c r="E8" s="79"/>
      <c r="F8" s="14" t="str">
        <f ca="1">INDIRECT(ADDRESS(37,7))&amp;":"&amp;INDIRECT(ADDRESS(37,6))</f>
        <v>1:13</v>
      </c>
      <c r="G8" s="16" t="str">
        <f ca="1">INDIRECT(ADDRESS(29,6))&amp;":"&amp;INDIRECT(ADDRESS(29,7))</f>
        <v>6:13</v>
      </c>
      <c r="H8" s="15" t="s">
        <v>4</v>
      </c>
      <c r="I8" s="17" t="str">
        <f ca="1">INDIRECT(ADDRESS(20,7))&amp;":"&amp;INDIRECT(ADDRESS(20,6))</f>
        <v>13:12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-12</v>
      </c>
      <c r="G9" s="12">
        <f ca="1">IF(LEN(INDIRECT(ADDRESS(ROW()-1, COLUMN())))=1,"",INDIRECT(ADDRESS(29,6))-INDIRECT(ADDRESS(29,7)))</f>
        <v>-7</v>
      </c>
      <c r="H9" s="19" t="s">
        <v>4</v>
      </c>
      <c r="I9" s="13">
        <f ca="1">IF(LEN(INDIRECT(ADDRESS(ROW()-1, COLUMN())))=1,"",INDIRECT(ADDRESS(20,7))-INDIRECT(ADDRESS(20,6)))</f>
        <v>1</v>
      </c>
      <c r="J9" s="80"/>
      <c r="K9" s="12">
        <f ca="1">IF(COUNT(F9:I9)=0,"",SUM(F9:I9)-IF(H5="",0,H5)-IF(H7="",0,H7)-IF(H11="",0,H11))</f>
        <v>-31</v>
      </c>
      <c r="L9" s="73"/>
    </row>
    <row r="10" spans="2:13" x14ac:dyDescent="0.35">
      <c r="B10" s="75">
        <v>4</v>
      </c>
      <c r="C10" s="77" t="s">
        <v>131</v>
      </c>
      <c r="D10" s="78"/>
      <c r="E10" s="79"/>
      <c r="F10" s="14" t="str">
        <f ca="1">INDIRECT(ADDRESS(28,6))&amp;":"&amp;INDIRECT(ADDRESS(28,7))</f>
        <v>4:13</v>
      </c>
      <c r="G10" s="16" t="str">
        <f ca="1">INDIRECT(ADDRESS(36,6))&amp;":"&amp;INDIRECT(ADDRESS(36,7))</f>
        <v>5:13</v>
      </c>
      <c r="H10" s="16" t="str">
        <f ca="1">INDIRECT(ADDRESS(32,7))&amp;":"&amp;INDIRECT(ADDRESS(32,6))</f>
        <v>12:13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0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-9</v>
      </c>
      <c r="G11" s="22">
        <f ca="1">IF(LEN(INDIRECT(ADDRESS(ROW()-1, COLUMN())))=1,"",INDIRECT(ADDRESS(36,6))-INDIRECT(ADDRESS(36,7)))</f>
        <v>-8</v>
      </c>
      <c r="H11" s="22">
        <f ca="1">IF(LEN(INDIRECT(ADDRESS(ROW()-1, COLUMN())))=1,"",INDIRECT(ADDRESS(32,7))-INDIRECT(ADDRESS(32,6)))</f>
        <v>-1</v>
      </c>
      <c r="I11" s="23" t="s">
        <v>4</v>
      </c>
      <c r="J11" s="85"/>
      <c r="K11" s="22">
        <f ca="1">IF(COUNT(F11:I11)=0,"",SUM(F11:I11)-IF(I5="",0,I5)-IF(I7="",0,I7)-IF(I9="",0,I9))</f>
        <v>-34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Тихонов</v>
      </c>
      <c r="D16" s="69"/>
      <c r="E16" s="70"/>
      <c r="F16" s="25">
        <v>13</v>
      </c>
      <c r="G16" s="26">
        <v>10</v>
      </c>
      <c r="H16" s="71" t="str">
        <f ca="1">IF(ISBLANK(INDIRECT(ADDRESS(K16*2+2,3))),"",INDIRECT(ADDRESS(K16*2+2,3)))</f>
        <v>Исоарди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Комарова</v>
      </c>
      <c r="D17" s="69"/>
      <c r="E17" s="70"/>
      <c r="F17" s="25">
        <v>12</v>
      </c>
      <c r="G17" s="26">
        <v>9</v>
      </c>
      <c r="H17" s="71" t="str">
        <f ca="1">IF(ISBLANK(INDIRECT(ADDRESS(K17*2+2,3))),"",INDIRECT(ADDRESS(K17*2+2,3)))</f>
        <v>Журавлев Всеволод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Исоарди</v>
      </c>
      <c r="D20" s="69"/>
      <c r="E20" s="70"/>
      <c r="F20" s="25">
        <v>12</v>
      </c>
      <c r="G20" s="26">
        <v>13</v>
      </c>
      <c r="H20" s="71" t="str">
        <f ca="1">IF(ISBLANK(INDIRECT(ADDRESS(K20*2+2,3))),"",INDIRECT(ADDRESS(K20*2+2,3)))</f>
        <v>Журавлев Всеволод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Тихонов</v>
      </c>
      <c r="D21" s="69"/>
      <c r="E21" s="70"/>
      <c r="F21" s="25">
        <v>13</v>
      </c>
      <c r="G21" s="26">
        <v>6</v>
      </c>
      <c r="H21" s="71" t="str">
        <f ca="1">IF(ISBLANK(INDIRECT(ADDRESS(K21*2+2,3))),"",INDIRECT(ADDRESS(K21*2+2,3)))</f>
        <v>Комарова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Комарова</v>
      </c>
      <c r="D24" s="69"/>
      <c r="E24" s="70"/>
      <c r="F24" s="25">
        <v>13</v>
      </c>
      <c r="G24" s="26">
        <v>1</v>
      </c>
      <c r="H24" s="71" t="str">
        <f ca="1">IF(ISBLANK(INDIRECT(ADDRESS(K24*2+2,3))),"",INDIRECT(ADDRESS(K24*2+2,3)))</f>
        <v>Исоарди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Журавлев Всеволод</v>
      </c>
      <c r="D25" s="69"/>
      <c r="E25" s="70"/>
      <c r="F25" s="25">
        <v>2</v>
      </c>
      <c r="G25" s="26">
        <v>13</v>
      </c>
      <c r="H25" s="71" t="str">
        <f ca="1">IF(ISBLANK(INDIRECT(ADDRESS(K25*2+2,3))),"",INDIRECT(ADDRESS(K25*2+2,3)))</f>
        <v>Тихонов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Исоарди</v>
      </c>
      <c r="D28" s="69"/>
      <c r="E28" s="70"/>
      <c r="F28" s="25">
        <v>4</v>
      </c>
      <c r="G28" s="26">
        <v>13</v>
      </c>
      <c r="H28" s="71" t="str">
        <f ca="1">IF(ISBLANK(INDIRECT(ADDRESS(K28*2+2,3))),"",INDIRECT(ADDRESS(K28*2+2,3)))</f>
        <v>Тихонов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Журавлев Всеволод</v>
      </c>
      <c r="D29" s="69"/>
      <c r="E29" s="70"/>
      <c r="F29" s="25">
        <v>6</v>
      </c>
      <c r="G29" s="26">
        <v>13</v>
      </c>
      <c r="H29" s="71" t="str">
        <f ca="1">IF(ISBLANK(INDIRECT(ADDRESS(K29*2+2,3))),"",INDIRECT(ADDRESS(K29*2+2,3)))</f>
        <v>Комарова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Журавлев Всеволод</v>
      </c>
      <c r="D32" s="69"/>
      <c r="E32" s="70"/>
      <c r="F32" s="25">
        <v>13</v>
      </c>
      <c r="G32" s="26">
        <v>12</v>
      </c>
      <c r="H32" s="71" t="str">
        <f ca="1">IF(ISBLANK(INDIRECT(ADDRESS(K32*2+2,3))),"",INDIRECT(ADDRESS(K32*2+2,3)))</f>
        <v>Исоарди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Комарова</v>
      </c>
      <c r="D33" s="69"/>
      <c r="E33" s="70"/>
      <c r="F33" s="25">
        <v>6</v>
      </c>
      <c r="G33" s="26">
        <v>13</v>
      </c>
      <c r="H33" s="71" t="str">
        <f ca="1">IF(ISBLANK(INDIRECT(ADDRESS(K33*2+2,3))),"",INDIRECT(ADDRESS(K33*2+2,3)))</f>
        <v>Тихонов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Исоарди</v>
      </c>
      <c r="D36" s="69"/>
      <c r="E36" s="70"/>
      <c r="F36" s="25">
        <v>5</v>
      </c>
      <c r="G36" s="26">
        <v>13</v>
      </c>
      <c r="H36" s="71" t="str">
        <f ca="1">IF(ISBLANK(INDIRECT(ADDRESS(K36*2+2,3))),"",INDIRECT(ADDRESS(K36*2+2,3)))</f>
        <v>Комарова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Тихонов</v>
      </c>
      <c r="D37" s="69"/>
      <c r="E37" s="70"/>
      <c r="F37" s="25">
        <v>13</v>
      </c>
      <c r="G37" s="26">
        <v>1</v>
      </c>
      <c r="H37" s="71" t="str">
        <f ca="1">IF(ISBLANK(INDIRECT(ADDRESS(K37*2+2,3))),"",INDIRECT(ADDRESS(K37*2+2,3)))</f>
        <v>Журавлев Всеволод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10" sqref="L10:L11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26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25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60</v>
      </c>
      <c r="D4" s="93"/>
      <c r="E4" s="94"/>
      <c r="F4" s="7" t="s">
        <v>4</v>
      </c>
      <c r="G4" s="8" t="str">
        <f ca="1">INDIRECT(ADDRESS(21,6))&amp;":"&amp;INDIRECT(ADDRESS(21,7))</f>
        <v>13:6</v>
      </c>
      <c r="H4" s="8" t="str">
        <f ca="1">INDIRECT(ADDRESS(25,7))&amp;":"&amp;INDIRECT(ADDRESS(25,6))</f>
        <v>13:11</v>
      </c>
      <c r="I4" s="9" t="str">
        <f ca="1">INDIRECT(ADDRESS(16,6))&amp;":"&amp;INDIRECT(ADDRESS(16,7))</f>
        <v>13:1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7</v>
      </c>
      <c r="H5" s="12">
        <f ca="1">IF(LEN(INDIRECT(ADDRESS(ROW()-1, COLUMN())))=1,"",INDIRECT(ADDRESS(25,7))-INDIRECT(ADDRESS(25,6)))</f>
        <v>2</v>
      </c>
      <c r="I5" s="13">
        <f ca="1">IF(LEN(INDIRECT(ADDRESS(ROW()-1, COLUMN())))=1,"",INDIRECT(ADDRESS(16,6))-INDIRECT(ADDRESS(16,7)))</f>
        <v>12</v>
      </c>
      <c r="J5" s="80"/>
      <c r="K5" s="12">
        <f ca="1">IF(COUNT(F5:I5)=0,"",SUM(F5:I5)-IF(F7="",0,F7)-IF(F9="",0,F9)-IF(F11="",0,F11))</f>
        <v>35</v>
      </c>
      <c r="L5" s="73"/>
    </row>
    <row r="6" spans="2:13" x14ac:dyDescent="0.35">
      <c r="B6" s="75">
        <v>2</v>
      </c>
      <c r="C6" s="77" t="s">
        <v>167</v>
      </c>
      <c r="D6" s="78"/>
      <c r="E6" s="79"/>
      <c r="F6" s="14" t="str">
        <f ca="1">INDIRECT(ADDRESS(33,6))&amp;":"&amp;INDIRECT(ADDRESS(33,7))</f>
        <v>10:13</v>
      </c>
      <c r="G6" s="15" t="s">
        <v>4</v>
      </c>
      <c r="H6" s="16" t="str">
        <f ca="1">INDIRECT(ADDRESS(17,6))&amp;":"&amp;INDIRECT(ADDRESS(17,7))</f>
        <v>13:6</v>
      </c>
      <c r="I6" s="17" t="str">
        <f ca="1">INDIRECT(ADDRESS(24,6))&amp;":"&amp;INDIRECT(ADDRESS(24,7))</f>
        <v>11:13</v>
      </c>
      <c r="J6" s="80">
        <f ca="1">IF(COUNT(F7:I7)=0,"",COUNTIF(F7:I7,"&gt;0")+0.5*COUNTIF(F7:I7,0)+IFERROR(0.5-SIGN(G5)/2,0)+IFERROR(0.5-SIGN(G9)/2,0)+IFERROR(0.5-SIGN(G11)/2,0))</f>
        <v>2</v>
      </c>
      <c r="K6" s="12"/>
      <c r="L6" s="73">
        <v>3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-3</v>
      </c>
      <c r="G7" s="19" t="s">
        <v>4</v>
      </c>
      <c r="H7" s="12">
        <f ca="1">IF(LEN(INDIRECT(ADDRESS(ROW()-1, COLUMN())))=1,"",INDIRECT(ADDRESS(17,6))-INDIRECT(ADDRESS(17,7)))</f>
        <v>7</v>
      </c>
      <c r="I7" s="13">
        <f ca="1">IF(LEN(INDIRECT(ADDRESS(ROW()-1, COLUMN())))=1,"",INDIRECT(ADDRESS(24,6))-INDIRECT(ADDRESS(24,7)))</f>
        <v>-2</v>
      </c>
      <c r="J7" s="80"/>
      <c r="K7" s="12">
        <f ca="1">IF(COUNT(F7:I7)=0,"",SUM(F7:I7)-IF(G5="",0,G5)-IF(G9="",0,G9)-IF(G11="",0,G11))</f>
        <v>-11</v>
      </c>
      <c r="L7" s="73"/>
    </row>
    <row r="8" spans="2:13" x14ac:dyDescent="0.35">
      <c r="B8" s="75">
        <v>3</v>
      </c>
      <c r="C8" s="77" t="s">
        <v>62</v>
      </c>
      <c r="D8" s="78"/>
      <c r="E8" s="79"/>
      <c r="F8" s="14" t="str">
        <f ca="1">INDIRECT(ADDRESS(37,7))&amp;":"&amp;INDIRECT(ADDRESS(37,6))</f>
        <v>11:13</v>
      </c>
      <c r="G8" s="16" t="str">
        <f ca="1">INDIRECT(ADDRESS(29,6))&amp;":"&amp;INDIRECT(ADDRESS(29,7))</f>
        <v>10:13</v>
      </c>
      <c r="H8" s="15" t="s">
        <v>4</v>
      </c>
      <c r="I8" s="17" t="str">
        <f ca="1">INDIRECT(ADDRESS(20,7))&amp;":"&amp;INDIRECT(ADDRESS(20,6))</f>
        <v>3:13</v>
      </c>
      <c r="J8" s="80">
        <f ca="1">IF(COUNT(F9:I9)=0,"",COUNTIF(F9:I9,"&gt;0")+0.5*COUNTIF(F9:I9,0)+IFERROR(0.5-SIGN(H5)/2,0)+IFERROR(0.5-SIGN(H7)/2,0)+IFERROR(0.5-SIGN(H11)/2,0))</f>
        <v>0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-2</v>
      </c>
      <c r="G9" s="12">
        <f ca="1">IF(LEN(INDIRECT(ADDRESS(ROW()-1, COLUMN())))=1,"",INDIRECT(ADDRESS(29,6))-INDIRECT(ADDRESS(29,7)))</f>
        <v>-3</v>
      </c>
      <c r="H9" s="19" t="s">
        <v>4</v>
      </c>
      <c r="I9" s="13">
        <f ca="1">IF(LEN(INDIRECT(ADDRESS(ROW()-1, COLUMN())))=1,"",INDIRECT(ADDRESS(20,7))-INDIRECT(ADDRESS(20,6)))</f>
        <v>-10</v>
      </c>
      <c r="J9" s="80"/>
      <c r="K9" s="12">
        <f ca="1">IF(COUNT(F9:I9)=0,"",SUM(F9:I9)-IF(H5="",0,H5)-IF(H7="",0,H7)-IF(H11="",0,H11))</f>
        <v>-31</v>
      </c>
      <c r="L9" s="73"/>
    </row>
    <row r="10" spans="2:13" x14ac:dyDescent="0.35">
      <c r="B10" s="75">
        <v>4</v>
      </c>
      <c r="C10" s="77" t="s">
        <v>168</v>
      </c>
      <c r="D10" s="78"/>
      <c r="E10" s="79"/>
      <c r="F10" s="14" t="str">
        <f ca="1">INDIRECT(ADDRESS(28,6))&amp;":"&amp;INDIRECT(ADDRESS(28,7))</f>
        <v>4:13</v>
      </c>
      <c r="G10" s="16" t="str">
        <f ca="1">INDIRECT(ADDRESS(36,6))&amp;":"&amp;INDIRECT(ADDRESS(36,7))</f>
        <v>13:4</v>
      </c>
      <c r="H10" s="16" t="str">
        <f ca="1">INDIRECT(ADDRESS(32,7))&amp;":"&amp;INDIRECT(ADDRESS(32,6))</f>
        <v>13:6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4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-9</v>
      </c>
      <c r="G11" s="22">
        <f ca="1">IF(LEN(INDIRECT(ADDRESS(ROW()-1, COLUMN())))=1,"",INDIRECT(ADDRESS(36,6))-INDIRECT(ADDRESS(36,7)))</f>
        <v>9</v>
      </c>
      <c r="H11" s="22">
        <f ca="1">IF(LEN(INDIRECT(ADDRESS(ROW()-1, COLUMN())))=1,"",INDIRECT(ADDRESS(32,7))-INDIRECT(ADDRESS(32,6)))</f>
        <v>7</v>
      </c>
      <c r="I11" s="23" t="s">
        <v>4</v>
      </c>
      <c r="J11" s="85"/>
      <c r="K11" s="22">
        <f ca="1">IF(COUNT(F11:I11)=0,"",SUM(F11:I11)-IF(I5="",0,I5)-IF(I7="",0,I7)-IF(I9="",0,I9))</f>
        <v>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Давыдов</v>
      </c>
      <c r="D16" s="69"/>
      <c r="E16" s="70"/>
      <c r="F16" s="25">
        <v>13</v>
      </c>
      <c r="G16" s="26">
        <v>1</v>
      </c>
      <c r="H16" s="71" t="str">
        <f ca="1">IF(ISBLANK(INDIRECT(ADDRESS(K16*2+2,3))),"",INDIRECT(ADDRESS(K16*2+2,3)))</f>
        <v>Грачанац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Чашин</v>
      </c>
      <c r="D17" s="69"/>
      <c r="E17" s="70"/>
      <c r="F17" s="25">
        <v>13</v>
      </c>
      <c r="G17" s="26">
        <v>6</v>
      </c>
      <c r="H17" s="71" t="str">
        <f ca="1">IF(ISBLANK(INDIRECT(ADDRESS(K17*2+2,3))),"",INDIRECT(ADDRESS(K17*2+2,3)))</f>
        <v>Воронов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Грачанац</v>
      </c>
      <c r="D20" s="69"/>
      <c r="E20" s="70"/>
      <c r="F20" s="25">
        <v>13</v>
      </c>
      <c r="G20" s="26">
        <v>3</v>
      </c>
      <c r="H20" s="71" t="str">
        <f ca="1">IF(ISBLANK(INDIRECT(ADDRESS(K20*2+2,3))),"",INDIRECT(ADDRESS(K20*2+2,3)))</f>
        <v>Воронов</v>
      </c>
      <c r="I20" s="69"/>
      <c r="J20" s="69"/>
      <c r="K20" s="24">
        <v>3</v>
      </c>
      <c r="L20" s="27" t="s">
        <v>6</v>
      </c>
      <c r="M20" s="29">
        <v>5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Давыдов</v>
      </c>
      <c r="D21" s="69"/>
      <c r="E21" s="70"/>
      <c r="F21" s="25">
        <v>13</v>
      </c>
      <c r="G21" s="26">
        <v>6</v>
      </c>
      <c r="H21" s="71" t="str">
        <f ca="1">IF(ISBLANK(INDIRECT(ADDRESS(K21*2+2,3))),"",INDIRECT(ADDRESS(K21*2+2,3)))</f>
        <v>Чашин</v>
      </c>
      <c r="I21" s="69"/>
      <c r="J21" s="69"/>
      <c r="K21" s="24">
        <v>2</v>
      </c>
      <c r="L21" s="27" t="s">
        <v>6</v>
      </c>
      <c r="M21" s="29">
        <v>6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Чашин</v>
      </c>
      <c r="D24" s="69"/>
      <c r="E24" s="70"/>
      <c r="F24" s="25">
        <v>11</v>
      </c>
      <c r="G24" s="26">
        <v>13</v>
      </c>
      <c r="H24" s="71" t="str">
        <f ca="1">IF(ISBLANK(INDIRECT(ADDRESS(K24*2+2,3))),"",INDIRECT(ADDRESS(K24*2+2,3)))</f>
        <v>Грачанац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Воронов</v>
      </c>
      <c r="D25" s="69"/>
      <c r="E25" s="70"/>
      <c r="F25" s="25">
        <v>11</v>
      </c>
      <c r="G25" s="26">
        <v>13</v>
      </c>
      <c r="H25" s="71" t="str">
        <f ca="1">IF(ISBLANK(INDIRECT(ADDRESS(K25*2+2,3))),"",INDIRECT(ADDRESS(K25*2+2,3)))</f>
        <v>Давыдов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Грачанац</v>
      </c>
      <c r="D28" s="69"/>
      <c r="E28" s="70"/>
      <c r="F28" s="25">
        <v>4</v>
      </c>
      <c r="G28" s="26">
        <v>13</v>
      </c>
      <c r="H28" s="71" t="str">
        <f ca="1">IF(ISBLANK(INDIRECT(ADDRESS(K28*2+2,3))),"",INDIRECT(ADDRESS(K28*2+2,3)))</f>
        <v>Давыдов</v>
      </c>
      <c r="I28" s="69"/>
      <c r="J28" s="69"/>
      <c r="K28" s="24">
        <v>1</v>
      </c>
      <c r="L28" s="27" t="s">
        <v>6</v>
      </c>
      <c r="M28" s="29">
        <v>4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Воронов</v>
      </c>
      <c r="D29" s="69"/>
      <c r="E29" s="70"/>
      <c r="F29" s="25">
        <v>10</v>
      </c>
      <c r="G29" s="26">
        <v>13</v>
      </c>
      <c r="H29" s="71" t="str">
        <f ca="1">IF(ISBLANK(INDIRECT(ADDRESS(K29*2+2,3))),"",INDIRECT(ADDRESS(K29*2+2,3)))</f>
        <v>Чашин</v>
      </c>
      <c r="I29" s="69"/>
      <c r="J29" s="69"/>
      <c r="K29" s="24">
        <v>2</v>
      </c>
      <c r="L29" s="27" t="s">
        <v>6</v>
      </c>
      <c r="M29" s="29">
        <v>3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Воронов</v>
      </c>
      <c r="D32" s="69"/>
      <c r="E32" s="70"/>
      <c r="F32" s="25">
        <v>6</v>
      </c>
      <c r="G32" s="26">
        <v>13</v>
      </c>
      <c r="H32" s="71" t="str">
        <f ca="1">IF(ISBLANK(INDIRECT(ADDRESS(K32*2+2,3))),"",INDIRECT(ADDRESS(K32*2+2,3)))</f>
        <v>Грачанац</v>
      </c>
      <c r="I32" s="69"/>
      <c r="J32" s="69"/>
      <c r="K32" s="24">
        <v>4</v>
      </c>
      <c r="L32" s="27" t="s">
        <v>6</v>
      </c>
      <c r="M32" s="29">
        <v>2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Чашин</v>
      </c>
      <c r="D33" s="69"/>
      <c r="E33" s="70"/>
      <c r="F33" s="25">
        <v>10</v>
      </c>
      <c r="G33" s="26">
        <v>13</v>
      </c>
      <c r="H33" s="71" t="str">
        <f ca="1">IF(ISBLANK(INDIRECT(ADDRESS(K33*2+2,3))),"",INDIRECT(ADDRESS(K33*2+2,3)))</f>
        <v>Давыдов</v>
      </c>
      <c r="I33" s="69"/>
      <c r="J33" s="69"/>
      <c r="K33" s="24">
        <v>1</v>
      </c>
      <c r="L33" s="27" t="s">
        <v>6</v>
      </c>
      <c r="M33" s="29">
        <v>1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Грачанац</v>
      </c>
      <c r="D36" s="69"/>
      <c r="E36" s="70"/>
      <c r="F36" s="25">
        <v>13</v>
      </c>
      <c r="G36" s="26">
        <v>4</v>
      </c>
      <c r="H36" s="71" t="str">
        <f ca="1">IF(ISBLANK(INDIRECT(ADDRESS(K36*2+2,3))),"",INDIRECT(ADDRESS(K36*2+2,3)))</f>
        <v>Чашин</v>
      </c>
      <c r="I36" s="69"/>
      <c r="J36" s="69"/>
      <c r="K36" s="24">
        <v>2</v>
      </c>
      <c r="L36" s="27" t="s">
        <v>6</v>
      </c>
      <c r="M36" s="29">
        <v>6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Давыдов</v>
      </c>
      <c r="D37" s="69"/>
      <c r="E37" s="70"/>
      <c r="F37" s="25">
        <v>13</v>
      </c>
      <c r="G37" s="26">
        <v>11</v>
      </c>
      <c r="H37" s="71" t="str">
        <f ca="1">IF(ISBLANK(INDIRECT(ADDRESS(K37*2+2,3))),"",INDIRECT(ADDRESS(K37*2+2,3)))</f>
        <v>Воронов</v>
      </c>
      <c r="I37" s="69"/>
      <c r="J37" s="69"/>
      <c r="K37" s="24">
        <v>3</v>
      </c>
      <c r="L37" s="27" t="s">
        <v>6</v>
      </c>
      <c r="M37" s="29">
        <v>5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13" sqref="L13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27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25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63</v>
      </c>
      <c r="D4" s="93"/>
      <c r="E4" s="94"/>
      <c r="F4" s="7" t="s">
        <v>4</v>
      </c>
      <c r="G4" s="8" t="str">
        <f ca="1">INDIRECT(ADDRESS(21,6))&amp;":"&amp;INDIRECT(ADDRESS(21,7))</f>
        <v>13:4</v>
      </c>
      <c r="H4" s="8" t="str">
        <f ca="1">INDIRECT(ADDRESS(25,7))&amp;":"&amp;INDIRECT(ADDRESS(25,6))</f>
        <v>12:5</v>
      </c>
      <c r="I4" s="9" t="str">
        <f ca="1">INDIRECT(ADDRESS(16,6))&amp;":"&amp;INDIRECT(ADDRESS(16,7))</f>
        <v>13:3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9</v>
      </c>
      <c r="H5" s="12">
        <f ca="1">IF(LEN(INDIRECT(ADDRESS(ROW()-1, COLUMN())))=1,"",INDIRECT(ADDRESS(25,7))-INDIRECT(ADDRESS(25,6)))</f>
        <v>7</v>
      </c>
      <c r="I5" s="13">
        <f ca="1">IF(LEN(INDIRECT(ADDRESS(ROW()-1, COLUMN())))=1,"",INDIRECT(ADDRESS(16,6))-INDIRECT(ADDRESS(16,7)))</f>
        <v>10</v>
      </c>
      <c r="J5" s="80"/>
      <c r="K5" s="12">
        <f ca="1">IF(COUNT(F5:I5)=0,"",SUM(F5:I5)-IF(F7="",0,F7)-IF(F9="",0,F9)-IF(F11="",0,F11))</f>
        <v>37</v>
      </c>
      <c r="L5" s="73"/>
    </row>
    <row r="6" spans="2:13" x14ac:dyDescent="0.35">
      <c r="B6" s="75">
        <v>2</v>
      </c>
      <c r="C6" s="77" t="s">
        <v>64</v>
      </c>
      <c r="D6" s="78"/>
      <c r="E6" s="79"/>
      <c r="F6" s="14" t="str">
        <f ca="1">INDIRECT(ADDRESS(33,6))&amp;":"&amp;INDIRECT(ADDRESS(33,7))</f>
        <v>8:12</v>
      </c>
      <c r="G6" s="15" t="s">
        <v>4</v>
      </c>
      <c r="H6" s="16" t="str">
        <f ca="1">INDIRECT(ADDRESS(17,6))&amp;":"&amp;INDIRECT(ADDRESS(17,7))</f>
        <v>10:11</v>
      </c>
      <c r="I6" s="17" t="str">
        <f ca="1">INDIRECT(ADDRESS(24,6))&amp;":"&amp;INDIRECT(ADDRESS(24,7))</f>
        <v>11:8</v>
      </c>
      <c r="J6" s="80">
        <f ca="1">IF(COUNT(F7:I7)=0,"",COUNTIF(F7:I7,"&gt;0")+0.5*COUNTIF(F7:I7,0)+IFERROR(0.5-SIGN(G5)/2,0)+IFERROR(0.5-SIGN(G9)/2,0)+IFERROR(0.5-SIGN(G11)/2,0))</f>
        <v>3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-4</v>
      </c>
      <c r="G7" s="19" t="s">
        <v>4</v>
      </c>
      <c r="H7" s="12">
        <f ca="1">IF(LEN(INDIRECT(ADDRESS(ROW()-1, COLUMN())))=1,"",INDIRECT(ADDRESS(17,6))-INDIRECT(ADDRESS(17,7)))</f>
        <v>-1</v>
      </c>
      <c r="I7" s="13">
        <f ca="1">IF(LEN(INDIRECT(ADDRESS(ROW()-1, COLUMN())))=1,"",INDIRECT(ADDRESS(24,6))-INDIRECT(ADDRESS(24,7)))</f>
        <v>3</v>
      </c>
      <c r="J7" s="80"/>
      <c r="K7" s="12">
        <f ca="1">IF(COUNT(F7:I7)=0,"",SUM(F7:I7)-IF(G5="",0,G5)-IF(G9="",0,G9)-IF(G11="",0,G11))</f>
        <v>-7</v>
      </c>
      <c r="L7" s="73"/>
    </row>
    <row r="8" spans="2:13" x14ac:dyDescent="0.35">
      <c r="B8" s="75">
        <v>3</v>
      </c>
      <c r="C8" s="77" t="s">
        <v>65</v>
      </c>
      <c r="D8" s="78"/>
      <c r="E8" s="79"/>
      <c r="F8" s="14" t="str">
        <f ca="1">INDIRECT(ADDRESS(37,7))&amp;":"&amp;INDIRECT(ADDRESS(37,6))</f>
        <v>12:10</v>
      </c>
      <c r="G8" s="16" t="str">
        <f ca="1">INDIRECT(ADDRESS(29,6))&amp;":"&amp;INDIRECT(ADDRESS(29,7))</f>
        <v>9:11</v>
      </c>
      <c r="H8" s="15" t="s">
        <v>4</v>
      </c>
      <c r="I8" s="17" t="str">
        <f ca="1">INDIRECT(ADDRESS(20,7))&amp;":"&amp;INDIRECT(ADDRESS(20,6))</f>
        <v>10:11</v>
      </c>
      <c r="J8" s="80">
        <f ca="1">IF(COUNT(F9:I9)=0,"",COUNTIF(F9:I9,"&gt;0")+0.5*COUNTIF(F9:I9,0)+IFERROR(0.5-SIGN(H5)/2,0)+IFERROR(0.5-SIGN(H7)/2,0)+IFERROR(0.5-SIGN(H11)/2,0))</f>
        <v>3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2</v>
      </c>
      <c r="G9" s="12">
        <f ca="1">IF(LEN(INDIRECT(ADDRESS(ROW()-1, COLUMN())))=1,"",INDIRECT(ADDRESS(29,6))-INDIRECT(ADDRESS(29,7)))</f>
        <v>-2</v>
      </c>
      <c r="H9" s="19" t="s">
        <v>4</v>
      </c>
      <c r="I9" s="13">
        <f ca="1">IF(LEN(INDIRECT(ADDRESS(ROW()-1, COLUMN())))=1,"",INDIRECT(ADDRESS(20,7))-INDIRECT(ADDRESS(20,6)))</f>
        <v>-1</v>
      </c>
      <c r="J9" s="80"/>
      <c r="K9" s="12">
        <f ca="1">IF(COUNT(F9:I9)=0,"",SUM(F9:I9)-IF(H5="",0,H5)-IF(H7="",0,H7)-IF(H11="",0,H11))</f>
        <v>-3</v>
      </c>
      <c r="L9" s="73"/>
    </row>
    <row r="10" spans="2:13" x14ac:dyDescent="0.35">
      <c r="B10" s="75">
        <v>4</v>
      </c>
      <c r="C10" s="77" t="s">
        <v>66</v>
      </c>
      <c r="D10" s="78"/>
      <c r="E10" s="79"/>
      <c r="F10" s="14" t="str">
        <f ca="1">INDIRECT(ADDRESS(28,6))&amp;":"&amp;INDIRECT(ADDRESS(28,7))</f>
        <v>4:13</v>
      </c>
      <c r="G10" s="16" t="str">
        <f ca="1">INDIRECT(ADDRESS(36,6))&amp;":"&amp;INDIRECT(ADDRESS(36,7))</f>
        <v>8:10</v>
      </c>
      <c r="H10" s="16" t="str">
        <f ca="1">INDIRECT(ADDRESS(32,7))&amp;":"&amp;INDIRECT(ADDRESS(32,6))</f>
        <v>9:13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-9</v>
      </c>
      <c r="G11" s="22">
        <f ca="1">IF(LEN(INDIRECT(ADDRESS(ROW()-1, COLUMN())))=1,"",INDIRECT(ADDRESS(36,6))-INDIRECT(ADDRESS(36,7)))</f>
        <v>-2</v>
      </c>
      <c r="H11" s="22">
        <f ca="1">IF(LEN(INDIRECT(ADDRESS(ROW()-1, COLUMN())))=1,"",INDIRECT(ADDRESS(32,7))-INDIRECT(ADDRESS(32,6)))</f>
        <v>-4</v>
      </c>
      <c r="I11" s="23" t="s">
        <v>4</v>
      </c>
      <c r="J11" s="85"/>
      <c r="K11" s="22">
        <f ca="1">IF(COUNT(F11:I11)=0,"",SUM(F11:I11)-IF(I5="",0,I5)-IF(I7="",0,I7)-IF(I9="",0,I9))</f>
        <v>-27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Жилин</v>
      </c>
      <c r="D16" s="69"/>
      <c r="E16" s="70"/>
      <c r="F16" s="25">
        <v>13</v>
      </c>
      <c r="G16" s="26">
        <v>3</v>
      </c>
      <c r="H16" s="71" t="str">
        <f ca="1">IF(ISBLANK(INDIRECT(ADDRESS(K16*2+2,3))),"",INDIRECT(ADDRESS(K16*2+2,3)))</f>
        <v>Земцов</v>
      </c>
      <c r="I16" s="69"/>
      <c r="J16" s="69"/>
      <c r="K16" s="24">
        <v>4</v>
      </c>
      <c r="L16" s="27" t="s">
        <v>6</v>
      </c>
      <c r="M16" s="29">
        <v>5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Ли</v>
      </c>
      <c r="D17" s="69"/>
      <c r="E17" s="70"/>
      <c r="F17" s="25">
        <v>10</v>
      </c>
      <c r="G17" s="26">
        <v>11</v>
      </c>
      <c r="H17" s="71" t="str">
        <f ca="1">IF(ISBLANK(INDIRECT(ADDRESS(K17*2+2,3))),"",INDIRECT(ADDRESS(K17*2+2,3)))</f>
        <v>Дубовицкий</v>
      </c>
      <c r="I17" s="69"/>
      <c r="J17" s="69"/>
      <c r="K17" s="24">
        <v>3</v>
      </c>
      <c r="L17" s="27" t="s">
        <v>6</v>
      </c>
      <c r="M17" s="29">
        <v>6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Земцов</v>
      </c>
      <c r="D20" s="69"/>
      <c r="E20" s="70"/>
      <c r="F20" s="25">
        <v>11</v>
      </c>
      <c r="G20" s="26">
        <v>10</v>
      </c>
      <c r="H20" s="71" t="str">
        <f ca="1">IF(ISBLANK(INDIRECT(ADDRESS(K20*2+2,3))),"",INDIRECT(ADDRESS(K20*2+2,3)))</f>
        <v>Дубовицкий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Жилин</v>
      </c>
      <c r="D21" s="69"/>
      <c r="E21" s="70"/>
      <c r="F21" s="25">
        <v>13</v>
      </c>
      <c r="G21" s="26">
        <v>4</v>
      </c>
      <c r="H21" s="71" t="str">
        <f ca="1">IF(ISBLANK(INDIRECT(ADDRESS(K21*2+2,3))),"",INDIRECT(ADDRESS(K21*2+2,3)))</f>
        <v>Ли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Ли</v>
      </c>
      <c r="D24" s="69"/>
      <c r="E24" s="70"/>
      <c r="F24" s="25">
        <v>11</v>
      </c>
      <c r="G24" s="26">
        <v>8</v>
      </c>
      <c r="H24" s="71" t="str">
        <f ca="1">IF(ISBLANK(INDIRECT(ADDRESS(K24*2+2,3))),"",INDIRECT(ADDRESS(K24*2+2,3)))</f>
        <v>Земцов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Дубовицкий</v>
      </c>
      <c r="D25" s="69"/>
      <c r="E25" s="70"/>
      <c r="F25" s="25">
        <v>5</v>
      </c>
      <c r="G25" s="26">
        <v>12</v>
      </c>
      <c r="H25" s="71" t="str">
        <f ca="1">IF(ISBLANK(INDIRECT(ADDRESS(K25*2+2,3))),"",INDIRECT(ADDRESS(K25*2+2,3)))</f>
        <v>Жилин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Земцов</v>
      </c>
      <c r="D28" s="69"/>
      <c r="E28" s="70"/>
      <c r="F28" s="25">
        <v>4</v>
      </c>
      <c r="G28" s="26">
        <v>13</v>
      </c>
      <c r="H28" s="71" t="str">
        <f ca="1">IF(ISBLANK(INDIRECT(ADDRESS(K28*2+2,3))),"",INDIRECT(ADDRESS(K28*2+2,3)))</f>
        <v>Жилин</v>
      </c>
      <c r="I28" s="69"/>
      <c r="J28" s="69"/>
      <c r="K28" s="24">
        <v>1</v>
      </c>
      <c r="L28" s="27" t="s">
        <v>6</v>
      </c>
      <c r="M28" s="29">
        <v>2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Дубовицкий</v>
      </c>
      <c r="D29" s="69"/>
      <c r="E29" s="70"/>
      <c r="F29" s="25">
        <v>9</v>
      </c>
      <c r="G29" s="26">
        <v>11</v>
      </c>
      <c r="H29" s="71" t="str">
        <f ca="1">IF(ISBLANK(INDIRECT(ADDRESS(K29*2+2,3))),"",INDIRECT(ADDRESS(K29*2+2,3)))</f>
        <v>Ли</v>
      </c>
      <c r="I29" s="69"/>
      <c r="J29" s="69"/>
      <c r="K29" s="24">
        <v>2</v>
      </c>
      <c r="L29" s="27" t="s">
        <v>6</v>
      </c>
      <c r="M29" s="29">
        <v>1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Дубовицкий</v>
      </c>
      <c r="D32" s="69"/>
      <c r="E32" s="70"/>
      <c r="F32" s="25">
        <v>13</v>
      </c>
      <c r="G32" s="26">
        <v>9</v>
      </c>
      <c r="H32" s="71" t="str">
        <f ca="1">IF(ISBLANK(INDIRECT(ADDRESS(K32*2+2,3))),"",INDIRECT(ADDRESS(K32*2+2,3)))</f>
        <v>Земцов</v>
      </c>
      <c r="I32" s="69"/>
      <c r="J32" s="69"/>
      <c r="K32" s="24">
        <v>4</v>
      </c>
      <c r="L32" s="27" t="s">
        <v>6</v>
      </c>
      <c r="M32" s="29">
        <v>6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Ли</v>
      </c>
      <c r="D33" s="69"/>
      <c r="E33" s="70"/>
      <c r="F33" s="25">
        <v>8</v>
      </c>
      <c r="G33" s="26">
        <v>12</v>
      </c>
      <c r="H33" s="71" t="str">
        <f ca="1">IF(ISBLANK(INDIRECT(ADDRESS(K33*2+2,3))),"",INDIRECT(ADDRESS(K33*2+2,3)))</f>
        <v>Жилин</v>
      </c>
      <c r="I33" s="69"/>
      <c r="J33" s="69"/>
      <c r="K33" s="24">
        <v>1</v>
      </c>
      <c r="L33" s="27" t="s">
        <v>6</v>
      </c>
      <c r="M33" s="29">
        <v>5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Земцов</v>
      </c>
      <c r="D36" s="69"/>
      <c r="E36" s="70"/>
      <c r="F36" s="25">
        <v>8</v>
      </c>
      <c r="G36" s="26">
        <v>10</v>
      </c>
      <c r="H36" s="71" t="str">
        <f ca="1">IF(ISBLANK(INDIRECT(ADDRESS(K36*2+2,3))),"",INDIRECT(ADDRESS(K36*2+2,3)))</f>
        <v>Ли</v>
      </c>
      <c r="I36" s="69"/>
      <c r="J36" s="69"/>
      <c r="K36" s="24">
        <v>2</v>
      </c>
      <c r="L36" s="27" t="s">
        <v>6</v>
      </c>
      <c r="M36" s="29">
        <v>4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Жилин</v>
      </c>
      <c r="D37" s="69"/>
      <c r="E37" s="70"/>
      <c r="F37" s="25">
        <v>10</v>
      </c>
      <c r="G37" s="26">
        <v>12</v>
      </c>
      <c r="H37" s="71" t="str">
        <f ca="1">IF(ISBLANK(INDIRECT(ADDRESS(K37*2+2,3))),"",INDIRECT(ADDRESS(K37*2+2,3)))</f>
        <v>Дубовицкий</v>
      </c>
      <c r="I37" s="69"/>
      <c r="J37" s="69"/>
      <c r="K37" s="24">
        <v>3</v>
      </c>
      <c r="L37" s="27" t="s">
        <v>6</v>
      </c>
      <c r="M37" s="29">
        <v>3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L13" sqref="L13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29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28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ht="21" customHeight="1" x14ac:dyDescent="0.35">
      <c r="B4" s="91">
        <v>1</v>
      </c>
      <c r="C4" s="92" t="s">
        <v>67</v>
      </c>
      <c r="D4" s="93"/>
      <c r="E4" s="94"/>
      <c r="F4" s="7" t="s">
        <v>4</v>
      </c>
      <c r="G4" s="8" t="str">
        <f ca="1">INDIRECT(ADDRESS(21,6))&amp;":"&amp;INDIRECT(ADDRESS(21,7))</f>
        <v>10:13</v>
      </c>
      <c r="H4" s="8" t="str">
        <f ca="1">INDIRECT(ADDRESS(25,7))&amp;":"&amp;INDIRECT(ADDRESS(25,6))</f>
        <v>13:12</v>
      </c>
      <c r="I4" s="9" t="str">
        <f ca="1">INDIRECT(ADDRESS(16,6))&amp;":"&amp;INDIRECT(ADDRESS(16,7))</f>
        <v>13:7</v>
      </c>
      <c r="J4" s="95">
        <f ca="1">IF(COUNT(F5:I5)=0,"",COUNTIF(F5:I5,"&gt;0")+0.5*COUNTIF(F5:I5,0)+IFERROR(0.5-SIGN(F7)/2,0)+IFERROR(0.5-SIGN(F9)/2,0)+IFERROR(0.5-SIGN(F11)/2,0))</f>
        <v>3</v>
      </c>
      <c r="K4" s="10"/>
      <c r="L4" s="86">
        <v>2</v>
      </c>
    </row>
    <row r="5" spans="2:13" ht="21" customHeight="1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-3</v>
      </c>
      <c r="H5" s="12">
        <f ca="1">IF(LEN(INDIRECT(ADDRESS(ROW()-1, COLUMN())))=1,"",INDIRECT(ADDRESS(25,7))-INDIRECT(ADDRESS(25,6)))</f>
        <v>1</v>
      </c>
      <c r="I5" s="13">
        <f ca="1">IF(LEN(INDIRECT(ADDRESS(ROW()-1, COLUMN())))=1,"",INDIRECT(ADDRESS(16,6))-INDIRECT(ADDRESS(16,7)))</f>
        <v>6</v>
      </c>
      <c r="J5" s="80"/>
      <c r="K5" s="12">
        <f ca="1">IF(COUNT(F5:I5)=0,"",SUM(F5:I5)-IF(F7="",0,F7)-IF(F9="",0,F9)-IF(F11="",0,F11))</f>
        <v>4</v>
      </c>
      <c r="L5" s="73"/>
    </row>
    <row r="6" spans="2:13" x14ac:dyDescent="0.35">
      <c r="B6" s="75">
        <v>2</v>
      </c>
      <c r="C6" s="77" t="s">
        <v>69</v>
      </c>
      <c r="D6" s="78"/>
      <c r="E6" s="79"/>
      <c r="F6" s="14" t="str">
        <f ca="1">INDIRECT(ADDRESS(33,6))&amp;":"&amp;INDIRECT(ADDRESS(33,7))</f>
        <v>13:7</v>
      </c>
      <c r="G6" s="15" t="s">
        <v>4</v>
      </c>
      <c r="H6" s="16" t="str">
        <f ca="1">INDIRECT(ADDRESS(17,6))&amp;":"&amp;INDIRECT(ADDRESS(17,7))</f>
        <v>5:13</v>
      </c>
      <c r="I6" s="17" t="str">
        <f ca="1">INDIRECT(ADDRESS(24,6))&amp;":"&amp;INDIRECT(ADDRESS(24,7))</f>
        <v>8:13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1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6</v>
      </c>
      <c r="G7" s="19" t="s">
        <v>4</v>
      </c>
      <c r="H7" s="12">
        <f ca="1">IF(LEN(INDIRECT(ADDRESS(ROW()-1, COLUMN())))=1,"",INDIRECT(ADDRESS(17,6))-INDIRECT(ADDRESS(17,7)))</f>
        <v>-8</v>
      </c>
      <c r="I7" s="13">
        <f ca="1">IF(LEN(INDIRECT(ADDRESS(ROW()-1, COLUMN())))=1,"",INDIRECT(ADDRESS(24,6))-INDIRECT(ADDRESS(24,7)))</f>
        <v>-5</v>
      </c>
      <c r="J7" s="80"/>
      <c r="K7" s="12">
        <f ca="1">IF(COUNT(F7:I7)=0,"",SUM(F7:I7)-IF(G5="",0,G5)-IF(G9="",0,G9)-IF(G11="",0,G11))</f>
        <v>7</v>
      </c>
      <c r="L7" s="73"/>
    </row>
    <row r="8" spans="2:13" x14ac:dyDescent="0.35">
      <c r="B8" s="75">
        <v>3</v>
      </c>
      <c r="C8" s="77" t="s">
        <v>70</v>
      </c>
      <c r="D8" s="78"/>
      <c r="E8" s="79"/>
      <c r="F8" s="14" t="str">
        <f ca="1">INDIRECT(ADDRESS(37,7))&amp;":"&amp;INDIRECT(ADDRESS(37,6))</f>
        <v>13:11</v>
      </c>
      <c r="G8" s="16" t="str">
        <f ca="1">INDIRECT(ADDRESS(29,6))&amp;":"&amp;INDIRECT(ADDRESS(29,7))</f>
        <v>8:13</v>
      </c>
      <c r="H8" s="15" t="s">
        <v>4</v>
      </c>
      <c r="I8" s="17" t="str">
        <f ca="1">INDIRECT(ADDRESS(20,7))&amp;":"&amp;INDIRECT(ADDRESS(20,6))</f>
        <v>4:13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2</v>
      </c>
      <c r="G9" s="12">
        <f ca="1">IF(LEN(INDIRECT(ADDRESS(ROW()-1, COLUMN())))=1,"",INDIRECT(ADDRESS(29,6))-INDIRECT(ADDRESS(29,7)))</f>
        <v>-5</v>
      </c>
      <c r="H9" s="19" t="s">
        <v>4</v>
      </c>
      <c r="I9" s="13">
        <f ca="1">IF(LEN(INDIRECT(ADDRESS(ROW()-1, COLUMN())))=1,"",INDIRECT(ADDRESS(20,7))-INDIRECT(ADDRESS(20,6)))</f>
        <v>-9</v>
      </c>
      <c r="J9" s="80"/>
      <c r="K9" s="12">
        <f ca="1">IF(COUNT(F9:I9)=0,"",SUM(F9:I9)-IF(H5="",0,H5)-IF(H7="",0,H7)-IF(H11="",0,H11))</f>
        <v>-9</v>
      </c>
      <c r="L9" s="73"/>
    </row>
    <row r="10" spans="2:13" x14ac:dyDescent="0.35">
      <c r="B10" s="75">
        <v>4</v>
      </c>
      <c r="C10" s="77" t="s">
        <v>172</v>
      </c>
      <c r="D10" s="78"/>
      <c r="E10" s="79"/>
      <c r="F10" s="14" t="str">
        <f ca="1">INDIRECT(ADDRESS(28,6))&amp;":"&amp;INDIRECT(ADDRESS(28,7))</f>
        <v>5:13</v>
      </c>
      <c r="G10" s="16" t="str">
        <f ca="1">INDIRECT(ADDRESS(36,6))&amp;":"&amp;INDIRECT(ADDRESS(36,7))</f>
        <v>7:13</v>
      </c>
      <c r="H10" s="16" t="str">
        <f ca="1">INDIRECT(ADDRESS(32,7))&amp;":"&amp;INDIRECT(ADDRESS(32,6))</f>
        <v>13:9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3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-8</v>
      </c>
      <c r="G11" s="22">
        <f ca="1">IF(LEN(INDIRECT(ADDRESS(ROW()-1, COLUMN())))=1,"",INDIRECT(ADDRESS(36,6))-INDIRECT(ADDRESS(36,7)))</f>
        <v>-6</v>
      </c>
      <c r="H11" s="22">
        <f ca="1">IF(LEN(INDIRECT(ADDRESS(ROW()-1, COLUMN())))=1,"",INDIRECT(ADDRESS(32,7))-INDIRECT(ADDRESS(32,6)))</f>
        <v>4</v>
      </c>
      <c r="I11" s="23" t="s">
        <v>4</v>
      </c>
      <c r="J11" s="85"/>
      <c r="K11" s="22">
        <f ca="1">IF(COUNT(F11:I11)=0,"",SUM(F11:I11)-IF(I5="",0,I5)-IF(I7="",0,I7)-IF(I9="",0,I9))</f>
        <v>-2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Догадин</v>
      </c>
      <c r="D16" s="69"/>
      <c r="E16" s="70"/>
      <c r="F16" s="25">
        <v>13</v>
      </c>
      <c r="G16" s="26">
        <v>7</v>
      </c>
      <c r="H16" s="71" t="str">
        <f ca="1">IF(ISBLANK(INDIRECT(ADDRESS(K16*2+2,3))),"",INDIRECT(ADDRESS(K16*2+2,3)))</f>
        <v>Пено Винсент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Капран</v>
      </c>
      <c r="D17" s="69"/>
      <c r="E17" s="70"/>
      <c r="F17" s="25">
        <v>5</v>
      </c>
      <c r="G17" s="26">
        <v>13</v>
      </c>
      <c r="H17" s="71" t="str">
        <f ca="1">IF(ISBLANK(INDIRECT(ADDRESS(K17*2+2,3))),"",INDIRECT(ADDRESS(K17*2+2,3)))</f>
        <v>Папоян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Пено Винсент</v>
      </c>
      <c r="D20" s="69"/>
      <c r="E20" s="70"/>
      <c r="F20" s="25">
        <v>13</v>
      </c>
      <c r="G20" s="26">
        <v>4</v>
      </c>
      <c r="H20" s="71" t="str">
        <f ca="1">IF(ISBLANK(INDIRECT(ADDRESS(K20*2+2,3))),"",INDIRECT(ADDRESS(K20*2+2,3)))</f>
        <v>Папоян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Догадин</v>
      </c>
      <c r="D21" s="69"/>
      <c r="E21" s="70"/>
      <c r="F21" s="25">
        <v>10</v>
      </c>
      <c r="G21" s="26">
        <v>13</v>
      </c>
      <c r="H21" s="71" t="str">
        <f ca="1">IF(ISBLANK(INDIRECT(ADDRESS(K21*2+2,3))),"",INDIRECT(ADDRESS(K21*2+2,3)))</f>
        <v>Капран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Капран</v>
      </c>
      <c r="D24" s="69"/>
      <c r="E24" s="70"/>
      <c r="F24" s="25">
        <v>8</v>
      </c>
      <c r="G24" s="26">
        <v>13</v>
      </c>
      <c r="H24" s="71" t="str">
        <f ca="1">IF(ISBLANK(INDIRECT(ADDRESS(K24*2+2,3))),"",INDIRECT(ADDRESS(K24*2+2,3)))</f>
        <v>Пено Винсент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Папоян</v>
      </c>
      <c r="D25" s="69"/>
      <c r="E25" s="70"/>
      <c r="F25" s="25">
        <v>12</v>
      </c>
      <c r="G25" s="26">
        <v>13</v>
      </c>
      <c r="H25" s="71" t="str">
        <f ca="1">IF(ISBLANK(INDIRECT(ADDRESS(K25*2+2,3))),"",INDIRECT(ADDRESS(K25*2+2,3)))</f>
        <v>Догадин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Пено Винсент</v>
      </c>
      <c r="D28" s="69"/>
      <c r="E28" s="70"/>
      <c r="F28" s="25">
        <v>5</v>
      </c>
      <c r="G28" s="26">
        <v>13</v>
      </c>
      <c r="H28" s="71" t="str">
        <f ca="1">IF(ISBLANK(INDIRECT(ADDRESS(K28*2+2,3))),"",INDIRECT(ADDRESS(K28*2+2,3)))</f>
        <v>Догадин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Папоян</v>
      </c>
      <c r="D29" s="69"/>
      <c r="E29" s="70"/>
      <c r="F29" s="25">
        <v>8</v>
      </c>
      <c r="G29" s="26">
        <v>13</v>
      </c>
      <c r="H29" s="71" t="str">
        <f ca="1">IF(ISBLANK(INDIRECT(ADDRESS(K29*2+2,3))),"",INDIRECT(ADDRESS(K29*2+2,3)))</f>
        <v>Капран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Папоян</v>
      </c>
      <c r="D32" s="69"/>
      <c r="E32" s="70"/>
      <c r="F32" s="25">
        <v>9</v>
      </c>
      <c r="G32" s="26">
        <v>13</v>
      </c>
      <c r="H32" s="71" t="str">
        <f ca="1">IF(ISBLANK(INDIRECT(ADDRESS(K32*2+2,3))),"",INDIRECT(ADDRESS(K32*2+2,3)))</f>
        <v>Пено Винсент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Капран</v>
      </c>
      <c r="D33" s="69"/>
      <c r="E33" s="70"/>
      <c r="F33" s="25">
        <v>13</v>
      </c>
      <c r="G33" s="26">
        <v>7</v>
      </c>
      <c r="H33" s="71" t="str">
        <f ca="1">IF(ISBLANK(INDIRECT(ADDRESS(K33*2+2,3))),"",INDIRECT(ADDRESS(K33*2+2,3)))</f>
        <v>Догадин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Пено Винсент</v>
      </c>
      <c r="D36" s="69"/>
      <c r="E36" s="70"/>
      <c r="F36" s="25">
        <v>7</v>
      </c>
      <c r="G36" s="26">
        <v>13</v>
      </c>
      <c r="H36" s="71" t="str">
        <f ca="1">IF(ISBLANK(INDIRECT(ADDRESS(K36*2+2,3))),"",INDIRECT(ADDRESS(K36*2+2,3)))</f>
        <v>Капран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Догадин</v>
      </c>
      <c r="D37" s="69"/>
      <c r="E37" s="70"/>
      <c r="F37" s="25">
        <v>11</v>
      </c>
      <c r="G37" s="26">
        <v>13</v>
      </c>
      <c r="H37" s="71" t="str">
        <f ca="1">IF(ISBLANK(INDIRECT(ADDRESS(K37*2+2,3))),"",INDIRECT(ADDRESS(K37*2+2,3)))</f>
        <v>Папоян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L13" sqref="L13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30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28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71</v>
      </c>
      <c r="D4" s="93"/>
      <c r="E4" s="94"/>
      <c r="F4" s="7" t="s">
        <v>4</v>
      </c>
      <c r="G4" s="8" t="str">
        <f ca="1">INDIRECT(ADDRESS(21,6))&amp;":"&amp;INDIRECT(ADDRESS(21,7))</f>
        <v>5:13</v>
      </c>
      <c r="H4" s="8" t="str">
        <f ca="1">INDIRECT(ADDRESS(25,7))&amp;":"&amp;INDIRECT(ADDRESS(25,6))</f>
        <v>13:1</v>
      </c>
      <c r="I4" s="9" t="str">
        <f ca="1">INDIRECT(ADDRESS(16,6))&amp;":"&amp;INDIRECT(ADDRESS(16,7))</f>
        <v>13:9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-8</v>
      </c>
      <c r="H5" s="12">
        <f ca="1">IF(LEN(INDIRECT(ADDRESS(ROW()-1, COLUMN())))=1,"",INDIRECT(ADDRESS(25,7))-INDIRECT(ADDRESS(25,6)))</f>
        <v>12</v>
      </c>
      <c r="I5" s="13">
        <f ca="1">IF(LEN(INDIRECT(ADDRESS(ROW()-1, COLUMN())))=1,"",INDIRECT(ADDRESS(16,6))-INDIRECT(ADDRESS(16,7)))</f>
        <v>4</v>
      </c>
      <c r="J5" s="80"/>
      <c r="K5" s="12">
        <f ca="1">IF(COUNT(F5:I5)=0,"",SUM(F5:I5)-IF(F7="",0,F7)-IF(F9="",0,F9)-IF(F11="",0,F11))</f>
        <v>24</v>
      </c>
      <c r="L5" s="73"/>
    </row>
    <row r="6" spans="2:13" x14ac:dyDescent="0.35">
      <c r="B6" s="75">
        <v>2</v>
      </c>
      <c r="C6" s="77" t="s">
        <v>72</v>
      </c>
      <c r="D6" s="78"/>
      <c r="E6" s="79"/>
      <c r="F6" s="14" t="str">
        <f ca="1">INDIRECT(ADDRESS(33,6))&amp;":"&amp;INDIRECT(ADDRESS(33,7))</f>
        <v>11:13</v>
      </c>
      <c r="G6" s="15" t="s">
        <v>4</v>
      </c>
      <c r="H6" s="16" t="str">
        <f ca="1">INDIRECT(ADDRESS(17,6))&amp;":"&amp;INDIRECT(ADDRESS(17,7))</f>
        <v>11:13</v>
      </c>
      <c r="I6" s="17" t="str">
        <f ca="1">INDIRECT(ADDRESS(24,6))&amp;":"&amp;INDIRECT(ADDRESS(24,7))</f>
        <v>13:4</v>
      </c>
      <c r="J6" s="80">
        <f ca="1">IF(COUNT(F7:I7)=0,"",COUNTIF(F7:I7,"&gt;0")+0.5*COUNTIF(F7:I7,0)+IFERROR(0.5-SIGN(G5)/2,0)+IFERROR(0.5-SIGN(G9)/2,0)+IFERROR(0.5-SIGN(G11)/2,0))</f>
        <v>3</v>
      </c>
      <c r="K6" s="12"/>
      <c r="L6" s="73">
        <v>3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-2</v>
      </c>
      <c r="G7" s="19" t="s">
        <v>4</v>
      </c>
      <c r="H7" s="12">
        <f ca="1">IF(LEN(INDIRECT(ADDRESS(ROW()-1, COLUMN())))=1,"",INDIRECT(ADDRESS(17,6))-INDIRECT(ADDRESS(17,7)))</f>
        <v>-2</v>
      </c>
      <c r="I7" s="13">
        <f ca="1">IF(LEN(INDIRECT(ADDRESS(ROW()-1, COLUMN())))=1,"",INDIRECT(ADDRESS(24,6))-INDIRECT(ADDRESS(24,7)))</f>
        <v>9</v>
      </c>
      <c r="J7" s="80"/>
      <c r="K7" s="12">
        <f ca="1">IF(COUNT(F7:I7)=0,"",SUM(F7:I7)-IF(G5="",0,G5)-IF(G9="",0,G9)-IF(G11="",0,G11))</f>
        <v>18</v>
      </c>
      <c r="L7" s="73"/>
    </row>
    <row r="8" spans="2:13" x14ac:dyDescent="0.35">
      <c r="B8" s="75">
        <v>3</v>
      </c>
      <c r="C8" s="77" t="s">
        <v>68</v>
      </c>
      <c r="D8" s="78"/>
      <c r="E8" s="79"/>
      <c r="F8" s="14" t="str">
        <f ca="1">INDIRECT(ADDRESS(37,7))&amp;":"&amp;INDIRECT(ADDRESS(37,6))</f>
        <v>8:13</v>
      </c>
      <c r="G8" s="16" t="str">
        <f ca="1">INDIRECT(ADDRESS(29,6))&amp;":"&amp;INDIRECT(ADDRESS(29,7))</f>
        <v>13:11</v>
      </c>
      <c r="H8" s="15" t="s">
        <v>4</v>
      </c>
      <c r="I8" s="17" t="str">
        <f ca="1">INDIRECT(ADDRESS(20,7))&amp;":"&amp;INDIRECT(ADDRESS(20,6))</f>
        <v>13:12</v>
      </c>
      <c r="J8" s="80">
        <f ca="1">IF(COUNT(F9:I9)=0,"",COUNTIF(F9:I9,"&gt;0")+0.5*COUNTIF(F9:I9,0)+IFERROR(0.5-SIGN(H5)/2,0)+IFERROR(0.5-SIGN(H7)/2,0)+IFERROR(0.5-SIGN(H11)/2,0))</f>
        <v>3</v>
      </c>
      <c r="K8" s="12"/>
      <c r="L8" s="73">
        <v>2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-5</v>
      </c>
      <c r="G9" s="12">
        <f ca="1">IF(LEN(INDIRECT(ADDRESS(ROW()-1, COLUMN())))=1,"",INDIRECT(ADDRESS(29,6))-INDIRECT(ADDRESS(29,7)))</f>
        <v>2</v>
      </c>
      <c r="H9" s="19" t="s">
        <v>4</v>
      </c>
      <c r="I9" s="13">
        <f ca="1">IF(LEN(INDIRECT(ADDRESS(ROW()-1, COLUMN())))=1,"",INDIRECT(ADDRESS(20,7))-INDIRECT(ADDRESS(20,6)))</f>
        <v>1</v>
      </c>
      <c r="J9" s="80"/>
      <c r="K9" s="12">
        <f ca="1">IF(COUNT(F9:I9)=0,"",SUM(F9:I9)-IF(H5="",0,H5)-IF(H7="",0,H7)-IF(H11="",0,H11))</f>
        <v>-16</v>
      </c>
      <c r="L9" s="73"/>
    </row>
    <row r="10" spans="2:13" ht="21" customHeight="1" x14ac:dyDescent="0.35">
      <c r="B10" s="75">
        <v>4</v>
      </c>
      <c r="C10" s="77" t="s">
        <v>169</v>
      </c>
      <c r="D10" s="78"/>
      <c r="E10" s="79"/>
      <c r="F10" s="14" t="str">
        <f ca="1">INDIRECT(ADDRESS(28,6))&amp;":"&amp;INDIRECT(ADDRESS(28,7))</f>
        <v>4:13</v>
      </c>
      <c r="G10" s="16" t="str">
        <f ca="1">INDIRECT(ADDRESS(36,6))&amp;":"&amp;INDIRECT(ADDRESS(36,7))</f>
        <v>6:13</v>
      </c>
      <c r="H10" s="16" t="str">
        <f ca="1">INDIRECT(ADDRESS(32,7))&amp;":"&amp;INDIRECT(ADDRESS(32,6))</f>
        <v>13:9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customHeight="1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-9</v>
      </c>
      <c r="G11" s="22">
        <f ca="1">IF(LEN(INDIRECT(ADDRESS(ROW()-1, COLUMN())))=1,"",INDIRECT(ADDRESS(36,6))-INDIRECT(ADDRESS(36,7)))</f>
        <v>-7</v>
      </c>
      <c r="H11" s="22">
        <f ca="1">IF(LEN(INDIRECT(ADDRESS(ROW()-1, COLUMN())))=1,"",INDIRECT(ADDRESS(32,7))-INDIRECT(ADDRESS(32,6)))</f>
        <v>4</v>
      </c>
      <c r="I11" s="23" t="s">
        <v>4</v>
      </c>
      <c r="J11" s="85"/>
      <c r="K11" s="22">
        <f ca="1">IF(COUNT(F11:I11)=0,"",SUM(F11:I11)-IF(I5="",0,I5)-IF(I7="",0,I7)-IF(I9="",0,I9))</f>
        <v>-26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Борисов</v>
      </c>
      <c r="D16" s="69"/>
      <c r="E16" s="70"/>
      <c r="F16" s="25">
        <v>13</v>
      </c>
      <c r="G16" s="26">
        <v>9</v>
      </c>
      <c r="H16" s="71" t="str">
        <f ca="1">IF(ISBLANK(INDIRECT(ADDRESS(K16*2+2,3))),"",INDIRECT(ADDRESS(K16*2+2,3)))</f>
        <v>Рожков Юрий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Борисова</v>
      </c>
      <c r="D17" s="69"/>
      <c r="E17" s="70"/>
      <c r="F17" s="25">
        <v>11</v>
      </c>
      <c r="G17" s="26">
        <v>13</v>
      </c>
      <c r="H17" s="71" t="str">
        <f ca="1">IF(ISBLANK(INDIRECT(ADDRESS(K17*2+2,3))),"",INDIRECT(ADDRESS(K17*2+2,3)))</f>
        <v>Крапиль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Рожков Юрий</v>
      </c>
      <c r="D20" s="69"/>
      <c r="E20" s="70"/>
      <c r="F20" s="25">
        <v>12</v>
      </c>
      <c r="G20" s="26">
        <v>13</v>
      </c>
      <c r="H20" s="71" t="str">
        <f ca="1">IF(ISBLANK(INDIRECT(ADDRESS(K20*2+2,3))),"",INDIRECT(ADDRESS(K20*2+2,3)))</f>
        <v>Крапиль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Борисов</v>
      </c>
      <c r="D21" s="69"/>
      <c r="E21" s="70"/>
      <c r="F21" s="25">
        <v>5</v>
      </c>
      <c r="G21" s="26">
        <v>13</v>
      </c>
      <c r="H21" s="71" t="str">
        <f ca="1">IF(ISBLANK(INDIRECT(ADDRESS(K21*2+2,3))),"",INDIRECT(ADDRESS(K21*2+2,3)))</f>
        <v>Борисова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Борисова</v>
      </c>
      <c r="D24" s="69"/>
      <c r="E24" s="70"/>
      <c r="F24" s="25">
        <v>13</v>
      </c>
      <c r="G24" s="26">
        <v>4</v>
      </c>
      <c r="H24" s="71" t="str">
        <f ca="1">IF(ISBLANK(INDIRECT(ADDRESS(K24*2+2,3))),"",INDIRECT(ADDRESS(K24*2+2,3)))</f>
        <v>Рожков Юрий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Крапиль</v>
      </c>
      <c r="D25" s="69"/>
      <c r="E25" s="70"/>
      <c r="F25" s="25">
        <v>1</v>
      </c>
      <c r="G25" s="26">
        <v>13</v>
      </c>
      <c r="H25" s="71" t="str">
        <f ca="1">IF(ISBLANK(INDIRECT(ADDRESS(K25*2+2,3))),"",INDIRECT(ADDRESS(K25*2+2,3)))</f>
        <v>Борисов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Рожков Юрий</v>
      </c>
      <c r="D28" s="69"/>
      <c r="E28" s="70"/>
      <c r="F28" s="25">
        <v>4</v>
      </c>
      <c r="G28" s="26">
        <v>13</v>
      </c>
      <c r="H28" s="71" t="str">
        <f ca="1">IF(ISBLANK(INDIRECT(ADDRESS(K28*2+2,3))),"",INDIRECT(ADDRESS(K28*2+2,3)))</f>
        <v>Борисов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Крапиль</v>
      </c>
      <c r="D29" s="69"/>
      <c r="E29" s="70"/>
      <c r="F29" s="25">
        <v>13</v>
      </c>
      <c r="G29" s="26">
        <v>11</v>
      </c>
      <c r="H29" s="71" t="str">
        <f ca="1">IF(ISBLANK(INDIRECT(ADDRESS(K29*2+2,3))),"",INDIRECT(ADDRESS(K29*2+2,3)))</f>
        <v>Борисова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Крапиль</v>
      </c>
      <c r="D32" s="69"/>
      <c r="E32" s="70"/>
      <c r="F32" s="25">
        <v>9</v>
      </c>
      <c r="G32" s="26">
        <v>13</v>
      </c>
      <c r="H32" s="71" t="str">
        <f ca="1">IF(ISBLANK(INDIRECT(ADDRESS(K32*2+2,3))),"",INDIRECT(ADDRESS(K32*2+2,3)))</f>
        <v>Рожков Юрий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Борисова</v>
      </c>
      <c r="D33" s="69"/>
      <c r="E33" s="70"/>
      <c r="F33" s="25">
        <v>11</v>
      </c>
      <c r="G33" s="26">
        <v>13</v>
      </c>
      <c r="H33" s="71" t="str">
        <f ca="1">IF(ISBLANK(INDIRECT(ADDRESS(K33*2+2,3))),"",INDIRECT(ADDRESS(K33*2+2,3)))</f>
        <v>Борисов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Рожков Юрий</v>
      </c>
      <c r="D36" s="69"/>
      <c r="E36" s="70"/>
      <c r="F36" s="25">
        <v>6</v>
      </c>
      <c r="G36" s="26">
        <v>13</v>
      </c>
      <c r="H36" s="71" t="str">
        <f ca="1">IF(ISBLANK(INDIRECT(ADDRESS(K36*2+2,3))),"",INDIRECT(ADDRESS(K36*2+2,3)))</f>
        <v>Борисова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Борисов</v>
      </c>
      <c r="D37" s="69"/>
      <c r="E37" s="70"/>
      <c r="F37" s="25">
        <v>13</v>
      </c>
      <c r="G37" s="26">
        <v>8</v>
      </c>
      <c r="H37" s="71" t="str">
        <f ca="1">IF(ISBLANK(INDIRECT(ADDRESS(K37*2+2,3))),"",INDIRECT(ADDRESS(K37*2+2,3)))</f>
        <v>Крапиль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R13" sqref="R13"/>
    </sheetView>
  </sheetViews>
  <sheetFormatPr defaultRowHeight="21" x14ac:dyDescent="0.35"/>
  <cols>
    <col min="1" max="1" width="4" style="47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101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30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30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102</v>
      </c>
      <c r="D4" s="93"/>
      <c r="E4" s="94"/>
      <c r="F4" s="7" t="s">
        <v>4</v>
      </c>
      <c r="G4" s="8" t="str">
        <f ca="1">INDIRECT(ADDRESS(21,6))&amp;":"&amp;INDIRECT(ADDRESS(21,7))</f>
        <v>13:12</v>
      </c>
      <c r="H4" s="8" t="str">
        <f ca="1">INDIRECT(ADDRESS(25,7))&amp;":"&amp;INDIRECT(ADDRESS(25,6))</f>
        <v>13:10</v>
      </c>
      <c r="I4" s="9" t="str">
        <f ca="1">INDIRECT(ADDRESS(16,6))&amp;":"&amp;INDIRECT(ADDRESS(16,7))</f>
        <v>13:4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1</v>
      </c>
      <c r="H5" s="12">
        <f ca="1">IF(LEN(INDIRECT(ADDRESS(ROW()-1, COLUMN())))=1,"",INDIRECT(ADDRESS(25,7))-INDIRECT(ADDRESS(25,6)))</f>
        <v>3</v>
      </c>
      <c r="I5" s="13">
        <f ca="1">IF(LEN(INDIRECT(ADDRESS(ROW()-1, COLUMN())))=1,"",INDIRECT(ADDRESS(16,6))-INDIRECT(ADDRESS(16,7)))</f>
        <v>9</v>
      </c>
      <c r="J5" s="80"/>
      <c r="K5" s="12">
        <f ca="1">IF(COUNT(F5:I5)=0,"",SUM(F5:I5)-IF(F7="",0,F7)-IF(F9="",0,F9)-IF(F11="",0,F11))</f>
        <v>31</v>
      </c>
      <c r="L5" s="73"/>
    </row>
    <row r="6" spans="2:13" x14ac:dyDescent="0.35">
      <c r="B6" s="75">
        <v>2</v>
      </c>
      <c r="C6" s="77" t="s">
        <v>103</v>
      </c>
      <c r="D6" s="78"/>
      <c r="E6" s="79"/>
      <c r="F6" s="14" t="str">
        <f ca="1">INDIRECT(ADDRESS(33,6))&amp;":"&amp;INDIRECT(ADDRESS(33,7))</f>
        <v>6:13</v>
      </c>
      <c r="G6" s="15" t="s">
        <v>4</v>
      </c>
      <c r="H6" s="16" t="str">
        <f ca="1">INDIRECT(ADDRESS(17,6))&amp;":"&amp;INDIRECT(ADDRESS(17,7))</f>
        <v>6:13</v>
      </c>
      <c r="I6" s="17" t="str">
        <f ca="1">INDIRECT(ADDRESS(24,6))&amp;":"&amp;INDIRECT(ADDRESS(24,7))</f>
        <v>8:13</v>
      </c>
      <c r="J6" s="80">
        <f ca="1">IF(COUNT(F7:I7)=0,"",COUNTIF(F7:I7,"&gt;0")+0.5*COUNTIF(F7:I7,0)+IFERROR(0.5-SIGN(G5)/2,0)+IFERROR(0.5-SIGN(G9)/2,0)+IFERROR(0.5-SIGN(G11)/2,0))</f>
        <v>2</v>
      </c>
      <c r="K6" s="12"/>
      <c r="L6" s="73">
        <v>3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-7</v>
      </c>
      <c r="G7" s="19" t="s">
        <v>4</v>
      </c>
      <c r="H7" s="12">
        <f ca="1">IF(LEN(INDIRECT(ADDRESS(ROW()-1, COLUMN())))=1,"",INDIRECT(ADDRESS(17,6))-INDIRECT(ADDRESS(17,7)))</f>
        <v>-7</v>
      </c>
      <c r="I7" s="13">
        <f ca="1">IF(LEN(INDIRECT(ADDRESS(ROW()-1, COLUMN())))=1,"",INDIRECT(ADDRESS(24,6))-INDIRECT(ADDRESS(24,7)))</f>
        <v>-5</v>
      </c>
      <c r="J7" s="80"/>
      <c r="K7" s="12">
        <f ca="1">IF(COUNT(F7:I7)=0,"",SUM(F7:I7)-IF(G5="",0,G5)-IF(G9="",0,G9)-IF(G11="",0,G11))</f>
        <v>-3</v>
      </c>
      <c r="L7" s="73"/>
    </row>
    <row r="8" spans="2:13" x14ac:dyDescent="0.35">
      <c r="B8" s="75">
        <v>3</v>
      </c>
      <c r="C8" s="77" t="s">
        <v>174</v>
      </c>
      <c r="D8" s="78"/>
      <c r="E8" s="79"/>
      <c r="F8" s="14" t="str">
        <f ca="1">INDIRECT(ADDRESS(37,7))&amp;":"&amp;INDIRECT(ADDRESS(37,6))</f>
        <v>11:13</v>
      </c>
      <c r="G8" s="16" t="str">
        <f ca="1">INDIRECT(ADDRESS(29,6))&amp;":"&amp;INDIRECT(ADDRESS(29,7))</f>
        <v>9:13</v>
      </c>
      <c r="H8" s="15" t="s">
        <v>4</v>
      </c>
      <c r="I8" s="17" t="str">
        <f ca="1">INDIRECT(ADDRESS(20,7))&amp;":"&amp;INDIRECT(ADDRESS(20,6))</f>
        <v>13:1</v>
      </c>
      <c r="J8" s="80">
        <f ca="1">IF(COUNT(F9:I9)=0,"",COUNTIF(F9:I9,"&gt;0")+0.5*COUNTIF(F9:I9,0)+IFERROR(0.5-SIGN(H5)/2,0)+IFERROR(0.5-SIGN(H7)/2,0)+IFERROR(0.5-SIGN(H11)/2,0))</f>
        <v>3</v>
      </c>
      <c r="K8" s="12"/>
      <c r="L8" s="73">
        <v>2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-2</v>
      </c>
      <c r="G9" s="12">
        <f ca="1">IF(LEN(INDIRECT(ADDRESS(ROW()-1, COLUMN())))=1,"",INDIRECT(ADDRESS(29,6))-INDIRECT(ADDRESS(29,7)))</f>
        <v>-4</v>
      </c>
      <c r="H9" s="19" t="s">
        <v>4</v>
      </c>
      <c r="I9" s="13">
        <f ca="1">IF(LEN(INDIRECT(ADDRESS(ROW()-1, COLUMN())))=1,"",INDIRECT(ADDRESS(20,7))-INDIRECT(ADDRESS(20,6)))</f>
        <v>12</v>
      </c>
      <c r="J9" s="80"/>
      <c r="K9" s="12">
        <f ca="1">IF(COUNT(F9:I9)=0,"",SUM(F9:I9)-IF(H5="",0,H5)-IF(H7="",0,H7)-IF(H11="",0,H11))</f>
        <v>19</v>
      </c>
      <c r="L9" s="73"/>
    </row>
    <row r="10" spans="2:13" x14ac:dyDescent="0.35">
      <c r="B10" s="75">
        <v>4</v>
      </c>
      <c r="C10" s="77" t="s">
        <v>104</v>
      </c>
      <c r="D10" s="78"/>
      <c r="E10" s="79"/>
      <c r="F10" s="14" t="str">
        <f ca="1">INDIRECT(ADDRESS(28,6))&amp;":"&amp;INDIRECT(ADDRESS(28,7))</f>
        <v>4:13</v>
      </c>
      <c r="G10" s="16" t="str">
        <f ca="1">INDIRECT(ADDRESS(36,6))&amp;":"&amp;INDIRECT(ADDRESS(36,7))</f>
        <v>0:13</v>
      </c>
      <c r="H10" s="16" t="str">
        <f ca="1">INDIRECT(ADDRESS(32,7))&amp;":"&amp;INDIRECT(ADDRESS(32,6))</f>
        <v>4:13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-9</v>
      </c>
      <c r="G11" s="22">
        <f ca="1">IF(LEN(INDIRECT(ADDRESS(ROW()-1, COLUMN())))=1,"",INDIRECT(ADDRESS(36,6))-INDIRECT(ADDRESS(36,7)))</f>
        <v>-13</v>
      </c>
      <c r="H11" s="22">
        <f ca="1">IF(LEN(INDIRECT(ADDRESS(ROW()-1, COLUMN())))=1,"",INDIRECT(ADDRESS(32,7))-INDIRECT(ADDRESS(32,6)))</f>
        <v>-9</v>
      </c>
      <c r="I11" s="23" t="s">
        <v>4</v>
      </c>
      <c r="J11" s="85"/>
      <c r="K11" s="22">
        <f ca="1">IF(COUNT(F11:I11)=0,"",SUM(F11:I11)-IF(I5="",0,I5)-IF(I7="",0,I7)-IF(I9="",0,I9))</f>
        <v>-47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Гоцфрид</v>
      </c>
      <c r="D16" s="69"/>
      <c r="E16" s="70"/>
      <c r="F16" s="25">
        <v>13</v>
      </c>
      <c r="G16" s="26">
        <v>4</v>
      </c>
      <c r="H16" s="71" t="str">
        <f ca="1">IF(ISBLANK(INDIRECT(ADDRESS(K16*2+2,3))),"",INDIRECT(ADDRESS(K16*2+2,3)))</f>
        <v>Баринова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Алкина</v>
      </c>
      <c r="D17" s="69"/>
      <c r="E17" s="70"/>
      <c r="F17" s="25">
        <v>6</v>
      </c>
      <c r="G17" s="26">
        <v>13</v>
      </c>
      <c r="H17" s="71" t="str">
        <f ca="1">IF(ISBLANK(INDIRECT(ADDRESS(K17*2+2,3))),"",INDIRECT(ADDRESS(K17*2+2,3)))</f>
        <v>Корнеевская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Баринова</v>
      </c>
      <c r="D20" s="69"/>
      <c r="E20" s="70"/>
      <c r="F20" s="25">
        <v>1</v>
      </c>
      <c r="G20" s="26">
        <v>13</v>
      </c>
      <c r="H20" s="71" t="str">
        <f ca="1">IF(ISBLANK(INDIRECT(ADDRESS(K20*2+2,3))),"",INDIRECT(ADDRESS(K20*2+2,3)))</f>
        <v>Корнеевская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Гоцфрид</v>
      </c>
      <c r="D21" s="69"/>
      <c r="E21" s="70"/>
      <c r="F21" s="25">
        <v>13</v>
      </c>
      <c r="G21" s="26">
        <v>12</v>
      </c>
      <c r="H21" s="71" t="str">
        <f ca="1">IF(ISBLANK(INDIRECT(ADDRESS(K21*2+2,3))),"",INDIRECT(ADDRESS(K21*2+2,3)))</f>
        <v>Алкина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Алкина</v>
      </c>
      <c r="D24" s="69"/>
      <c r="E24" s="70"/>
      <c r="F24" s="25">
        <v>8</v>
      </c>
      <c r="G24" s="26">
        <v>13</v>
      </c>
      <c r="H24" s="71" t="str">
        <f ca="1">IF(ISBLANK(INDIRECT(ADDRESS(K24*2+2,3))),"",INDIRECT(ADDRESS(K24*2+2,3)))</f>
        <v>Баринова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Корнеевская</v>
      </c>
      <c r="D25" s="69"/>
      <c r="E25" s="70"/>
      <c r="F25" s="25">
        <v>10</v>
      </c>
      <c r="G25" s="26">
        <v>13</v>
      </c>
      <c r="H25" s="71" t="str">
        <f ca="1">IF(ISBLANK(INDIRECT(ADDRESS(K25*2+2,3))),"",INDIRECT(ADDRESS(K25*2+2,3)))</f>
        <v>Гоцфрид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Баринова</v>
      </c>
      <c r="D28" s="69"/>
      <c r="E28" s="70"/>
      <c r="F28" s="25">
        <v>4</v>
      </c>
      <c r="G28" s="26">
        <v>13</v>
      </c>
      <c r="H28" s="71" t="str">
        <f ca="1">IF(ISBLANK(INDIRECT(ADDRESS(K28*2+2,3))),"",INDIRECT(ADDRESS(K28*2+2,3)))</f>
        <v>Гоцфрид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Корнеевская</v>
      </c>
      <c r="D29" s="69"/>
      <c r="E29" s="70"/>
      <c r="F29" s="25">
        <v>9</v>
      </c>
      <c r="G29" s="26">
        <v>13</v>
      </c>
      <c r="H29" s="71" t="str">
        <f ca="1">IF(ISBLANK(INDIRECT(ADDRESS(K29*2+2,3))),"",INDIRECT(ADDRESS(K29*2+2,3)))</f>
        <v>Алкина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Корнеевская</v>
      </c>
      <c r="D32" s="69"/>
      <c r="E32" s="70"/>
      <c r="F32" s="25">
        <v>13</v>
      </c>
      <c r="G32" s="26">
        <v>4</v>
      </c>
      <c r="H32" s="71" t="str">
        <f ca="1">IF(ISBLANK(INDIRECT(ADDRESS(K32*2+2,3))),"",INDIRECT(ADDRESS(K32*2+2,3)))</f>
        <v>Баринова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Алкина</v>
      </c>
      <c r="D33" s="69"/>
      <c r="E33" s="70"/>
      <c r="F33" s="25">
        <v>6</v>
      </c>
      <c r="G33" s="26">
        <v>13</v>
      </c>
      <c r="H33" s="71" t="str">
        <f ca="1">IF(ISBLANK(INDIRECT(ADDRESS(K33*2+2,3))),"",INDIRECT(ADDRESS(K33*2+2,3)))</f>
        <v>Гоцфрид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Баринова</v>
      </c>
      <c r="D36" s="69"/>
      <c r="E36" s="70"/>
      <c r="F36" s="25">
        <v>0</v>
      </c>
      <c r="G36" s="26">
        <v>13</v>
      </c>
      <c r="H36" s="71" t="str">
        <f ca="1">IF(ISBLANK(INDIRECT(ADDRESS(K36*2+2,3))),"",INDIRECT(ADDRESS(K36*2+2,3)))</f>
        <v>Алкина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Гоцфрид</v>
      </c>
      <c r="D37" s="69"/>
      <c r="E37" s="70"/>
      <c r="F37" s="25">
        <v>13</v>
      </c>
      <c r="G37" s="26">
        <v>11</v>
      </c>
      <c r="H37" s="71" t="str">
        <f ca="1">IF(ISBLANK(INDIRECT(ADDRESS(K37*2+2,3))),"",INDIRECT(ADDRESS(K37*2+2,3)))</f>
        <v>Корнеевская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E13" sqref="E13"/>
    </sheetView>
  </sheetViews>
  <sheetFormatPr defaultRowHeight="21" x14ac:dyDescent="0.35"/>
  <cols>
    <col min="1" max="1" width="4" style="47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105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30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30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106</v>
      </c>
      <c r="D4" s="93"/>
      <c r="E4" s="94"/>
      <c r="F4" s="7" t="s">
        <v>4</v>
      </c>
      <c r="G4" s="8" t="str">
        <f ca="1">INDIRECT(ADDRESS(21,6))&amp;":"&amp;INDIRECT(ADDRESS(21,7))</f>
        <v>13:3</v>
      </c>
      <c r="H4" s="8" t="str">
        <f ca="1">INDIRECT(ADDRESS(25,7))&amp;":"&amp;INDIRECT(ADDRESS(25,6))</f>
        <v>9:13</v>
      </c>
      <c r="I4" s="9" t="str">
        <f ca="1">INDIRECT(ADDRESS(16,6))&amp;":"&amp;INDIRECT(ADDRESS(16,7))</f>
        <v>6:13</v>
      </c>
      <c r="J4" s="95">
        <f ca="1">IF(COUNT(F5:I5)=0,"",COUNTIF(F5:I5,"&gt;0")+0.5*COUNTIF(F5:I5,0)+IFERROR(0.5-SIGN(F7)/2,0)+IFERROR(0.5-SIGN(F9)/2,0)+IFERROR(0.5-SIGN(F11)/2,0))</f>
        <v>3</v>
      </c>
      <c r="K4" s="10"/>
      <c r="L4" s="86">
        <v>2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10</v>
      </c>
      <c r="H5" s="12">
        <f ca="1">IF(LEN(INDIRECT(ADDRESS(ROW()-1, COLUMN())))=1,"",INDIRECT(ADDRESS(25,7))-INDIRECT(ADDRESS(25,6)))</f>
        <v>-4</v>
      </c>
      <c r="I5" s="13">
        <f ca="1">IF(LEN(INDIRECT(ADDRESS(ROW()-1, COLUMN())))=1,"",INDIRECT(ADDRESS(16,6))-INDIRECT(ADDRESS(16,7)))</f>
        <v>-7</v>
      </c>
      <c r="J5" s="80"/>
      <c r="K5" s="12">
        <f ca="1">IF(COUNT(F5:I5)=0,"",SUM(F5:I5)-IF(F7="",0,F7)-IF(F9="",0,F9)-IF(F11="",0,F11))</f>
        <v>2</v>
      </c>
      <c r="L5" s="73"/>
    </row>
    <row r="6" spans="2:13" x14ac:dyDescent="0.35">
      <c r="B6" s="75">
        <v>2</v>
      </c>
      <c r="C6" s="77" t="s">
        <v>107</v>
      </c>
      <c r="D6" s="78"/>
      <c r="E6" s="79"/>
      <c r="F6" s="14" t="str">
        <f ca="1">INDIRECT(ADDRESS(33,6))&amp;":"&amp;INDIRECT(ADDRESS(33,7))</f>
        <v>4:13</v>
      </c>
      <c r="G6" s="15" t="s">
        <v>4</v>
      </c>
      <c r="H6" s="16" t="str">
        <f ca="1">INDIRECT(ADDRESS(17,6))&amp;":"&amp;INDIRECT(ADDRESS(17,7))</f>
        <v>6:13</v>
      </c>
      <c r="I6" s="17" t="str">
        <f ca="1">INDIRECT(ADDRESS(24,6))&amp;":"&amp;INDIRECT(ADDRESS(24,7))</f>
        <v>12:11</v>
      </c>
      <c r="J6" s="80">
        <f ca="1">IF(COUNT(F7:I7)=0,"",COUNTIF(F7:I7,"&gt;0")+0.5*COUNTIF(F7:I7,0)+IFERROR(0.5-SIGN(G5)/2,0)+IFERROR(0.5-SIGN(G9)/2,0)+IFERROR(0.5-SIGN(G11)/2,0))</f>
        <v>1</v>
      </c>
      <c r="K6" s="12"/>
      <c r="L6" s="73">
        <v>4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-9</v>
      </c>
      <c r="G7" s="19" t="s">
        <v>4</v>
      </c>
      <c r="H7" s="12">
        <f ca="1">IF(LEN(INDIRECT(ADDRESS(ROW()-1, COLUMN())))=1,"",INDIRECT(ADDRESS(17,6))-INDIRECT(ADDRESS(17,7)))</f>
        <v>-7</v>
      </c>
      <c r="I7" s="13">
        <f ca="1">IF(LEN(INDIRECT(ADDRESS(ROW()-1, COLUMN())))=1,"",INDIRECT(ADDRESS(24,6))-INDIRECT(ADDRESS(24,7)))</f>
        <v>1</v>
      </c>
      <c r="J7" s="80"/>
      <c r="K7" s="12">
        <f ca="1">IF(COUNT(F7:I7)=0,"",SUM(F7:I7)-IF(G5="",0,G5)-IF(G9="",0,G9)-IF(G11="",0,G11))</f>
        <v>-36</v>
      </c>
      <c r="L7" s="73"/>
    </row>
    <row r="8" spans="2:13" x14ac:dyDescent="0.35">
      <c r="B8" s="75">
        <v>3</v>
      </c>
      <c r="C8" s="77" t="s">
        <v>173</v>
      </c>
      <c r="D8" s="78"/>
      <c r="E8" s="79"/>
      <c r="F8" s="14" t="str">
        <f ca="1">INDIRECT(ADDRESS(37,7))&amp;":"&amp;INDIRECT(ADDRESS(37,6))</f>
        <v>13:6</v>
      </c>
      <c r="G8" s="16" t="str">
        <f ca="1">INDIRECT(ADDRESS(29,6))&amp;":"&amp;INDIRECT(ADDRESS(29,7))</f>
        <v>13:6</v>
      </c>
      <c r="H8" s="15" t="s">
        <v>4</v>
      </c>
      <c r="I8" s="17" t="str">
        <f ca="1">INDIRECT(ADDRESS(20,7))&amp;":"&amp;INDIRECT(ADDRESS(20,6))</f>
        <v>13:11</v>
      </c>
      <c r="J8" s="80">
        <f ca="1">IF(COUNT(F9:I9)=0,"",COUNTIF(F9:I9,"&gt;0")+0.5*COUNTIF(F9:I9,0)+IFERROR(0.5-SIGN(H5)/2,0)+IFERROR(0.5-SIGN(H7)/2,0)+IFERROR(0.5-SIGN(H11)/2,0))</f>
        <v>6</v>
      </c>
      <c r="K8" s="12"/>
      <c r="L8" s="73">
        <v>1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7</v>
      </c>
      <c r="G9" s="12">
        <f ca="1">IF(LEN(INDIRECT(ADDRESS(ROW()-1, COLUMN())))=1,"",INDIRECT(ADDRESS(29,6))-INDIRECT(ADDRESS(29,7)))</f>
        <v>7</v>
      </c>
      <c r="H9" s="19" t="s">
        <v>4</v>
      </c>
      <c r="I9" s="13">
        <f ca="1">IF(LEN(INDIRECT(ADDRESS(ROW()-1, COLUMN())))=1,"",INDIRECT(ADDRESS(20,7))-INDIRECT(ADDRESS(20,6)))</f>
        <v>2</v>
      </c>
      <c r="J9" s="80"/>
      <c r="K9" s="12">
        <f ca="1">IF(COUNT(F9:I9)=0,"",SUM(F9:I9)-IF(H5="",0,H5)-IF(H7="",0,H7)-IF(H11="",0,H11))</f>
        <v>32</v>
      </c>
      <c r="L9" s="73"/>
    </row>
    <row r="10" spans="2:13" x14ac:dyDescent="0.35">
      <c r="B10" s="75">
        <v>4</v>
      </c>
      <c r="C10" s="77" t="s">
        <v>108</v>
      </c>
      <c r="D10" s="78"/>
      <c r="E10" s="79"/>
      <c r="F10" s="14" t="str">
        <f ca="1">INDIRECT(ADDRESS(28,6))&amp;":"&amp;INDIRECT(ADDRESS(28,7))</f>
        <v>12:13</v>
      </c>
      <c r="G10" s="16" t="str">
        <f ca="1">INDIRECT(ADDRESS(36,6))&amp;":"&amp;INDIRECT(ADDRESS(36,7))</f>
        <v>10:6</v>
      </c>
      <c r="H10" s="16" t="str">
        <f ca="1">INDIRECT(ADDRESS(32,7))&amp;":"&amp;INDIRECT(ADDRESS(32,6))</f>
        <v>8:13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2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-1</v>
      </c>
      <c r="G11" s="22">
        <f ca="1">IF(LEN(INDIRECT(ADDRESS(ROW()-1, COLUMN())))=1,"",INDIRECT(ADDRESS(36,6))-INDIRECT(ADDRESS(36,7)))</f>
        <v>4</v>
      </c>
      <c r="H11" s="22">
        <f ca="1">IF(LEN(INDIRECT(ADDRESS(ROW()-1, COLUMN())))=1,"",INDIRECT(ADDRESS(32,7))-INDIRECT(ADDRESS(32,6)))</f>
        <v>-5</v>
      </c>
      <c r="I11" s="23" t="s">
        <v>4</v>
      </c>
      <c r="J11" s="85"/>
      <c r="K11" s="22">
        <f ca="1">IF(COUNT(F11:I11)=0,"",SUM(F11:I11)-IF(I5="",0,I5)-IF(I7="",0,I7)-IF(I9="",0,I9))</f>
        <v>2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Банщиков</v>
      </c>
      <c r="D16" s="69"/>
      <c r="E16" s="70"/>
      <c r="F16" s="25">
        <v>6</v>
      </c>
      <c r="G16" s="26">
        <v>13</v>
      </c>
      <c r="H16" s="71" t="str">
        <f ca="1">IF(ISBLANK(INDIRECT(ADDRESS(K16*2+2,3))),"",INDIRECT(ADDRESS(K16*2+2,3)))</f>
        <v>Шундрин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Бирюкова</v>
      </c>
      <c r="D17" s="69"/>
      <c r="E17" s="70"/>
      <c r="F17" s="25">
        <v>6</v>
      </c>
      <c r="G17" s="26">
        <v>13</v>
      </c>
      <c r="H17" s="71" t="str">
        <f ca="1">IF(ISBLANK(INDIRECT(ADDRESS(K17*2+2,3))),"",INDIRECT(ADDRESS(K17*2+2,3)))</f>
        <v>Корнеевский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Шундрин</v>
      </c>
      <c r="D20" s="69"/>
      <c r="E20" s="70"/>
      <c r="F20" s="25">
        <v>11</v>
      </c>
      <c r="G20" s="26">
        <v>13</v>
      </c>
      <c r="H20" s="71" t="str">
        <f ca="1">IF(ISBLANK(INDIRECT(ADDRESS(K20*2+2,3))),"",INDIRECT(ADDRESS(K20*2+2,3)))</f>
        <v>Корнеевский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Банщиков</v>
      </c>
      <c r="D21" s="69"/>
      <c r="E21" s="70"/>
      <c r="F21" s="25">
        <v>13</v>
      </c>
      <c r="G21" s="26">
        <v>3</v>
      </c>
      <c r="H21" s="71" t="str">
        <f ca="1">IF(ISBLANK(INDIRECT(ADDRESS(K21*2+2,3))),"",INDIRECT(ADDRESS(K21*2+2,3)))</f>
        <v>Бирюкова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Бирюкова</v>
      </c>
      <c r="D24" s="69"/>
      <c r="E24" s="70"/>
      <c r="F24" s="25">
        <v>12</v>
      </c>
      <c r="G24" s="26">
        <v>11</v>
      </c>
      <c r="H24" s="71" t="str">
        <f ca="1">IF(ISBLANK(INDIRECT(ADDRESS(K24*2+2,3))),"",INDIRECT(ADDRESS(K24*2+2,3)))</f>
        <v>Шундрин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Корнеевский</v>
      </c>
      <c r="D25" s="69"/>
      <c r="E25" s="70"/>
      <c r="F25" s="25">
        <v>13</v>
      </c>
      <c r="G25" s="26">
        <v>9</v>
      </c>
      <c r="H25" s="71" t="str">
        <f ca="1">IF(ISBLANK(INDIRECT(ADDRESS(K25*2+2,3))),"",INDIRECT(ADDRESS(K25*2+2,3)))</f>
        <v>Банщиков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Шундрин</v>
      </c>
      <c r="D28" s="69"/>
      <c r="E28" s="70"/>
      <c r="F28" s="25">
        <v>12</v>
      </c>
      <c r="G28" s="26">
        <v>13</v>
      </c>
      <c r="H28" s="71" t="str">
        <f ca="1">IF(ISBLANK(INDIRECT(ADDRESS(K28*2+2,3))),"",INDIRECT(ADDRESS(K28*2+2,3)))</f>
        <v>Банщиков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Корнеевский</v>
      </c>
      <c r="D29" s="69"/>
      <c r="E29" s="70"/>
      <c r="F29" s="25">
        <v>13</v>
      </c>
      <c r="G29" s="26">
        <v>6</v>
      </c>
      <c r="H29" s="71" t="str">
        <f ca="1">IF(ISBLANK(INDIRECT(ADDRESS(K29*2+2,3))),"",INDIRECT(ADDRESS(K29*2+2,3)))</f>
        <v>Бирюкова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Корнеевский</v>
      </c>
      <c r="D32" s="69"/>
      <c r="E32" s="70"/>
      <c r="F32" s="25">
        <v>13</v>
      </c>
      <c r="G32" s="26">
        <v>8</v>
      </c>
      <c r="H32" s="71" t="str">
        <f ca="1">IF(ISBLANK(INDIRECT(ADDRESS(K32*2+2,3))),"",INDIRECT(ADDRESS(K32*2+2,3)))</f>
        <v>Шундрин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Бирюкова</v>
      </c>
      <c r="D33" s="69"/>
      <c r="E33" s="70"/>
      <c r="F33" s="25">
        <v>4</v>
      </c>
      <c r="G33" s="26">
        <v>13</v>
      </c>
      <c r="H33" s="71" t="str">
        <f ca="1">IF(ISBLANK(INDIRECT(ADDRESS(K33*2+2,3))),"",INDIRECT(ADDRESS(K33*2+2,3)))</f>
        <v>Банщиков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Шундрин</v>
      </c>
      <c r="D36" s="69"/>
      <c r="E36" s="70"/>
      <c r="F36" s="25">
        <v>10</v>
      </c>
      <c r="G36" s="26">
        <v>6</v>
      </c>
      <c r="H36" s="71" t="str">
        <f ca="1">IF(ISBLANK(INDIRECT(ADDRESS(K36*2+2,3))),"",INDIRECT(ADDRESS(K36*2+2,3)))</f>
        <v>Бирюкова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Банщиков</v>
      </c>
      <c r="D37" s="69"/>
      <c r="E37" s="70"/>
      <c r="F37" s="25">
        <v>6</v>
      </c>
      <c r="G37" s="26">
        <v>13</v>
      </c>
      <c r="H37" s="71" t="str">
        <f ca="1">IF(ISBLANK(INDIRECT(ADDRESS(K37*2+2,3))),"",INDIRECT(ADDRESS(K37*2+2,3)))</f>
        <v>Корнеевский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N9" sqref="N9"/>
    </sheetView>
  </sheetViews>
  <sheetFormatPr defaultRowHeight="21" x14ac:dyDescent="0.35"/>
  <cols>
    <col min="1" max="1" width="4" style="47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109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30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30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127</v>
      </c>
      <c r="D4" s="93"/>
      <c r="E4" s="94"/>
      <c r="F4" s="7" t="s">
        <v>4</v>
      </c>
      <c r="G4" s="8" t="str">
        <f ca="1">INDIRECT(ADDRESS(21,6))&amp;":"&amp;INDIRECT(ADDRESS(21,7))</f>
        <v>5:13</v>
      </c>
      <c r="H4" s="8" t="str">
        <f ca="1">INDIRECT(ADDRESS(25,7))&amp;":"&amp;INDIRECT(ADDRESS(25,6))</f>
        <v>13:8</v>
      </c>
      <c r="I4" s="9" t="str">
        <f ca="1">INDIRECT(ADDRESS(16,6))&amp;":"&amp;INDIRECT(ADDRESS(16,7))</f>
        <v>1:13</v>
      </c>
      <c r="J4" s="95">
        <f ca="1">IF(COUNT(F5:I5)=0,"",COUNTIF(F5:I5,"&gt;0")+0.5*COUNTIF(F5:I5,0)+IFERROR(0.5-SIGN(F7)/2,0)+IFERROR(0.5-SIGN(F9)/2,0)+IFERROR(0.5-SIGN(F11)/2,0))</f>
        <v>3</v>
      </c>
      <c r="K4" s="10"/>
      <c r="L4" s="86">
        <v>3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-8</v>
      </c>
      <c r="H5" s="12">
        <f ca="1">IF(LEN(INDIRECT(ADDRESS(ROW()-1, COLUMN())))=1,"",INDIRECT(ADDRESS(25,7))-INDIRECT(ADDRESS(25,6)))</f>
        <v>5</v>
      </c>
      <c r="I5" s="13">
        <f ca="1">IF(LEN(INDIRECT(ADDRESS(ROW()-1, COLUMN())))=1,"",INDIRECT(ADDRESS(16,6))-INDIRECT(ADDRESS(16,7)))</f>
        <v>-12</v>
      </c>
      <c r="J5" s="80"/>
      <c r="K5" s="12">
        <f ca="1">IF(COUNT(F5:I5)=0,"",SUM(F5:I5)-IF(F7="",0,F7)-IF(F9="",0,F9)-IF(F11="",0,F11))</f>
        <v>-9</v>
      </c>
      <c r="L5" s="73"/>
    </row>
    <row r="6" spans="2:13" x14ac:dyDescent="0.35">
      <c r="B6" s="75">
        <v>2</v>
      </c>
      <c r="C6" s="77" t="s">
        <v>110</v>
      </c>
      <c r="D6" s="78"/>
      <c r="E6" s="79"/>
      <c r="F6" s="14" t="str">
        <f ca="1">INDIRECT(ADDRESS(33,6))&amp;":"&amp;INDIRECT(ADDRESS(33,7))</f>
        <v>13:6</v>
      </c>
      <c r="G6" s="15" t="s">
        <v>4</v>
      </c>
      <c r="H6" s="16" t="str">
        <f ca="1">INDIRECT(ADDRESS(17,6))&amp;":"&amp;INDIRECT(ADDRESS(17,7))</f>
        <v>12:13</v>
      </c>
      <c r="I6" s="17" t="str">
        <f ca="1">INDIRECT(ADDRESS(24,6))&amp;":"&amp;INDIRECT(ADDRESS(24,7))</f>
        <v>13:8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1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7</v>
      </c>
      <c r="G7" s="19" t="s">
        <v>4</v>
      </c>
      <c r="H7" s="12">
        <f ca="1">IF(LEN(INDIRECT(ADDRESS(ROW()-1, COLUMN())))=1,"",INDIRECT(ADDRESS(17,6))-INDIRECT(ADDRESS(17,7)))</f>
        <v>-1</v>
      </c>
      <c r="I7" s="13">
        <f ca="1">IF(LEN(INDIRECT(ADDRESS(ROW()-1, COLUMN())))=1,"",INDIRECT(ADDRESS(24,6))-INDIRECT(ADDRESS(24,7)))</f>
        <v>5</v>
      </c>
      <c r="J7" s="80"/>
      <c r="K7" s="12">
        <f ca="1">IF(COUNT(F7:I7)=0,"",SUM(F7:I7)-IF(G5="",0,G5)-IF(G9="",0,G9)-IF(G11="",0,G11))</f>
        <v>22</v>
      </c>
      <c r="L7" s="73"/>
    </row>
    <row r="8" spans="2:13" x14ac:dyDescent="0.35">
      <c r="B8" s="75">
        <v>3</v>
      </c>
      <c r="C8" s="77" t="s">
        <v>111</v>
      </c>
      <c r="D8" s="78"/>
      <c r="E8" s="79"/>
      <c r="F8" s="14" t="str">
        <f ca="1">INDIRECT(ADDRESS(37,7))&amp;":"&amp;INDIRECT(ADDRESS(37,6))</f>
        <v>3:13</v>
      </c>
      <c r="G8" s="16" t="str">
        <f ca="1">INDIRECT(ADDRESS(29,6))&amp;":"&amp;INDIRECT(ADDRESS(29,7))</f>
        <v>8:13</v>
      </c>
      <c r="H8" s="15" t="s">
        <v>4</v>
      </c>
      <c r="I8" s="17" t="str">
        <f ca="1">INDIRECT(ADDRESS(20,7))&amp;":"&amp;INDIRECT(ADDRESS(20,6))</f>
        <v>7:13</v>
      </c>
      <c r="J8" s="80">
        <f ca="1">IF(COUNT(F9:I9)=0,"",COUNTIF(F9:I9,"&gt;0")+0.5*COUNTIF(F9:I9,0)+IFERROR(0.5-SIGN(H5)/2,0)+IFERROR(0.5-SIGN(H7)/2,0)+IFERROR(0.5-SIGN(H11)/2,0))</f>
        <v>1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-10</v>
      </c>
      <c r="G9" s="12">
        <f ca="1">IF(LEN(INDIRECT(ADDRESS(ROW()-1, COLUMN())))=1,"",INDIRECT(ADDRESS(29,6))-INDIRECT(ADDRESS(29,7)))</f>
        <v>-5</v>
      </c>
      <c r="H9" s="19" t="s">
        <v>4</v>
      </c>
      <c r="I9" s="13">
        <f ca="1">IF(LEN(INDIRECT(ADDRESS(ROW()-1, COLUMN())))=1,"",INDIRECT(ADDRESS(20,7))-INDIRECT(ADDRESS(20,6)))</f>
        <v>-6</v>
      </c>
      <c r="J9" s="80"/>
      <c r="K9" s="12">
        <f ca="1">IF(COUNT(F9:I9)=0,"",SUM(F9:I9)-IF(H5="",0,H5)-IF(H7="",0,H7)-IF(H11="",0,H11))</f>
        <v>-35</v>
      </c>
      <c r="L9" s="73"/>
    </row>
    <row r="10" spans="2:13" x14ac:dyDescent="0.35">
      <c r="B10" s="75">
        <v>4</v>
      </c>
      <c r="C10" s="77" t="s">
        <v>112</v>
      </c>
      <c r="D10" s="78"/>
      <c r="E10" s="79"/>
      <c r="F10" s="14" t="str">
        <f ca="1">INDIRECT(ADDRESS(28,6))&amp;":"&amp;INDIRECT(ADDRESS(28,7))</f>
        <v>10:13</v>
      </c>
      <c r="G10" s="16" t="str">
        <f ca="1">INDIRECT(ADDRESS(36,6))&amp;":"&amp;INDIRECT(ADDRESS(36,7))</f>
        <v>13:11</v>
      </c>
      <c r="H10" s="16" t="str">
        <f ca="1">INDIRECT(ADDRESS(32,7))&amp;":"&amp;INDIRECT(ADDRESS(32,6))</f>
        <v>13:3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4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-3</v>
      </c>
      <c r="G11" s="22">
        <f ca="1">IF(LEN(INDIRECT(ADDRESS(ROW()-1, COLUMN())))=1,"",INDIRECT(ADDRESS(36,6))-INDIRECT(ADDRESS(36,7)))</f>
        <v>2</v>
      </c>
      <c r="H11" s="22">
        <f ca="1">IF(LEN(INDIRECT(ADDRESS(ROW()-1, COLUMN())))=1,"",INDIRECT(ADDRESS(32,7))-INDIRECT(ADDRESS(32,6)))</f>
        <v>10</v>
      </c>
      <c r="I11" s="23" t="s">
        <v>4</v>
      </c>
      <c r="J11" s="85"/>
      <c r="K11" s="22">
        <f ca="1">IF(COUNT(F11:I11)=0,"",SUM(F11:I11)-IF(I5="",0,I5)-IF(I7="",0,I7)-IF(I9="",0,I9))</f>
        <v>22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Рискин</v>
      </c>
      <c r="D16" s="69"/>
      <c r="E16" s="70"/>
      <c r="F16" s="25">
        <v>1</v>
      </c>
      <c r="G16" s="26">
        <v>13</v>
      </c>
      <c r="H16" s="71" t="str">
        <f ca="1">IF(ISBLANK(INDIRECT(ADDRESS(K16*2+2,3))),"",INDIRECT(ADDRESS(K16*2+2,3)))</f>
        <v>Федотов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Ткаченко Анна</v>
      </c>
      <c r="D17" s="69"/>
      <c r="E17" s="70"/>
      <c r="F17" s="25">
        <v>12</v>
      </c>
      <c r="G17" s="26">
        <v>13</v>
      </c>
      <c r="H17" s="71" t="str">
        <f ca="1">IF(ISBLANK(INDIRECT(ADDRESS(K17*2+2,3))),"",INDIRECT(ADDRESS(K17*2+2,3)))</f>
        <v>Ткаченко Алексей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Федотов</v>
      </c>
      <c r="D20" s="69"/>
      <c r="E20" s="70"/>
      <c r="F20" s="25">
        <v>13</v>
      </c>
      <c r="G20" s="26">
        <v>7</v>
      </c>
      <c r="H20" s="71" t="str">
        <f ca="1">IF(ISBLANK(INDIRECT(ADDRESS(K20*2+2,3))),"",INDIRECT(ADDRESS(K20*2+2,3)))</f>
        <v>Ткаченко Алексей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Рискин</v>
      </c>
      <c r="D21" s="69"/>
      <c r="E21" s="70"/>
      <c r="F21" s="25">
        <v>5</v>
      </c>
      <c r="G21" s="26">
        <v>13</v>
      </c>
      <c r="H21" s="71" t="str">
        <f ca="1">IF(ISBLANK(INDIRECT(ADDRESS(K21*2+2,3))),"",INDIRECT(ADDRESS(K21*2+2,3)))</f>
        <v>Ткаченко Анна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Ткаченко Анна</v>
      </c>
      <c r="D24" s="69"/>
      <c r="E24" s="70"/>
      <c r="F24" s="25">
        <v>13</v>
      </c>
      <c r="G24" s="26">
        <v>8</v>
      </c>
      <c r="H24" s="71" t="str">
        <f ca="1">IF(ISBLANK(INDIRECT(ADDRESS(K24*2+2,3))),"",INDIRECT(ADDRESS(K24*2+2,3)))</f>
        <v>Федотов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Ткаченко Алексей</v>
      </c>
      <c r="D25" s="69"/>
      <c r="E25" s="70"/>
      <c r="F25" s="25">
        <v>8</v>
      </c>
      <c r="G25" s="26">
        <v>13</v>
      </c>
      <c r="H25" s="71" t="str">
        <f ca="1">IF(ISBLANK(INDIRECT(ADDRESS(K25*2+2,3))),"",INDIRECT(ADDRESS(K25*2+2,3)))</f>
        <v>Рискин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Федотов</v>
      </c>
      <c r="D28" s="69"/>
      <c r="E28" s="70"/>
      <c r="F28" s="25">
        <v>10</v>
      </c>
      <c r="G28" s="26">
        <v>13</v>
      </c>
      <c r="H28" s="71" t="str">
        <f ca="1">IF(ISBLANK(INDIRECT(ADDRESS(K28*2+2,3))),"",INDIRECT(ADDRESS(K28*2+2,3)))</f>
        <v>Рискин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Ткаченко Алексей</v>
      </c>
      <c r="D29" s="69"/>
      <c r="E29" s="70"/>
      <c r="F29" s="25">
        <v>8</v>
      </c>
      <c r="G29" s="26">
        <v>13</v>
      </c>
      <c r="H29" s="71" t="str">
        <f ca="1">IF(ISBLANK(INDIRECT(ADDRESS(K29*2+2,3))),"",INDIRECT(ADDRESS(K29*2+2,3)))</f>
        <v>Ткаченко Анна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Ткаченко Алексей</v>
      </c>
      <c r="D32" s="69"/>
      <c r="E32" s="70"/>
      <c r="F32" s="25">
        <v>3</v>
      </c>
      <c r="G32" s="26">
        <v>13</v>
      </c>
      <c r="H32" s="71" t="str">
        <f ca="1">IF(ISBLANK(INDIRECT(ADDRESS(K32*2+2,3))),"",INDIRECT(ADDRESS(K32*2+2,3)))</f>
        <v>Федотов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Ткаченко Анна</v>
      </c>
      <c r="D33" s="69"/>
      <c r="E33" s="70"/>
      <c r="F33" s="25">
        <v>13</v>
      </c>
      <c r="G33" s="26">
        <v>6</v>
      </c>
      <c r="H33" s="71" t="str">
        <f ca="1">IF(ISBLANK(INDIRECT(ADDRESS(K33*2+2,3))),"",INDIRECT(ADDRESS(K33*2+2,3)))</f>
        <v>Рискин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Федотов</v>
      </c>
      <c r="D36" s="69"/>
      <c r="E36" s="70"/>
      <c r="F36" s="25">
        <v>13</v>
      </c>
      <c r="G36" s="26">
        <v>11</v>
      </c>
      <c r="H36" s="71" t="str">
        <f ca="1">IF(ISBLANK(INDIRECT(ADDRESS(K36*2+2,3))),"",INDIRECT(ADDRESS(K36*2+2,3)))</f>
        <v>Ткаченко Анна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Рискин</v>
      </c>
      <c r="D37" s="69"/>
      <c r="E37" s="70"/>
      <c r="F37" s="25">
        <v>13</v>
      </c>
      <c r="G37" s="26">
        <v>3</v>
      </c>
      <c r="H37" s="71" t="str">
        <f ca="1">IF(ISBLANK(INDIRECT(ADDRESS(K37*2+2,3))),"",INDIRECT(ADDRESS(K37*2+2,3)))</f>
        <v>Ткаченко Алексей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M22" sqref="M22"/>
    </sheetView>
  </sheetViews>
  <sheetFormatPr defaultRowHeight="21" x14ac:dyDescent="0.35"/>
  <cols>
    <col min="1" max="1" width="4" style="47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113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30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30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114</v>
      </c>
      <c r="D4" s="93"/>
      <c r="E4" s="94"/>
      <c r="F4" s="7" t="s">
        <v>4</v>
      </c>
      <c r="G4" s="8" t="str">
        <f ca="1">INDIRECT(ADDRESS(21,6))&amp;":"&amp;INDIRECT(ADDRESS(21,7))</f>
        <v>2:13</v>
      </c>
      <c r="H4" s="8" t="str">
        <f ca="1">INDIRECT(ADDRESS(25,7))&amp;":"&amp;INDIRECT(ADDRESS(25,6))</f>
        <v>11:9</v>
      </c>
      <c r="I4" s="9" t="str">
        <f ca="1">INDIRECT(ADDRESS(16,6))&amp;":"&amp;INDIRECT(ADDRESS(16,7))</f>
        <v>6:13</v>
      </c>
      <c r="J4" s="95">
        <f ca="1">IF(COUNT(F5:I5)=0,"",COUNTIF(F5:I5,"&gt;0")+0.5*COUNTIF(F5:I5,0)+IFERROR(0.5-SIGN(F7)/2,0)+IFERROR(0.5-SIGN(F9)/2,0)+IFERROR(0.5-SIGN(F11)/2,0))</f>
        <v>1</v>
      </c>
      <c r="K4" s="10"/>
      <c r="L4" s="86">
        <v>4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-11</v>
      </c>
      <c r="H5" s="12">
        <f ca="1">IF(LEN(INDIRECT(ADDRESS(ROW()-1, COLUMN())))=1,"",INDIRECT(ADDRESS(25,7))-INDIRECT(ADDRESS(25,6)))</f>
        <v>2</v>
      </c>
      <c r="I5" s="13">
        <f ca="1">IF(LEN(INDIRECT(ADDRESS(ROW()-1, COLUMN())))=1,"",INDIRECT(ADDRESS(16,6))-INDIRECT(ADDRESS(16,7)))</f>
        <v>-7</v>
      </c>
      <c r="J5" s="80"/>
      <c r="K5" s="12">
        <f ca="1">IF(COUNT(F5:I5)=0,"",SUM(F5:I5)-IF(F7="",0,F7)-IF(F9="",0,F9)-IF(F11="",0,F11))</f>
        <v>-29</v>
      </c>
      <c r="L5" s="73"/>
    </row>
    <row r="6" spans="2:13" x14ac:dyDescent="0.35">
      <c r="B6" s="75">
        <v>2</v>
      </c>
      <c r="C6" s="77" t="s">
        <v>115</v>
      </c>
      <c r="D6" s="78"/>
      <c r="E6" s="79"/>
      <c r="F6" s="14" t="str">
        <f ca="1">INDIRECT(ADDRESS(33,6))&amp;":"&amp;INDIRECT(ADDRESS(33,7))</f>
        <v>13:4</v>
      </c>
      <c r="G6" s="15" t="s">
        <v>4</v>
      </c>
      <c r="H6" s="16" t="str">
        <f ca="1">INDIRECT(ADDRESS(17,6))&amp;":"&amp;INDIRECT(ADDRESS(17,7))</f>
        <v>12:7</v>
      </c>
      <c r="I6" s="17" t="str">
        <f ca="1">INDIRECT(ADDRESS(24,6))&amp;":"&amp;INDIRECT(ADDRESS(24,7))</f>
        <v>6:13</v>
      </c>
      <c r="J6" s="80">
        <f ca="1">IF(COUNT(F7:I7)=0,"",COUNTIF(F7:I7,"&gt;0")+0.5*COUNTIF(F7:I7,0)+IFERROR(0.5-SIGN(G5)/2,0)+IFERROR(0.5-SIGN(G9)/2,0)+IFERROR(0.5-SIGN(G11)/2,0))</f>
        <v>5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9</v>
      </c>
      <c r="G7" s="19" t="s">
        <v>4</v>
      </c>
      <c r="H7" s="12">
        <f ca="1">IF(LEN(INDIRECT(ADDRESS(ROW()-1, COLUMN())))=1,"",INDIRECT(ADDRESS(17,6))-INDIRECT(ADDRESS(17,7)))</f>
        <v>5</v>
      </c>
      <c r="I7" s="13">
        <f ca="1">IF(LEN(INDIRECT(ADDRESS(ROW()-1, COLUMN())))=1,"",INDIRECT(ADDRESS(24,6))-INDIRECT(ADDRESS(24,7)))</f>
        <v>-7</v>
      </c>
      <c r="J7" s="80"/>
      <c r="K7" s="12">
        <f ca="1">IF(COUNT(F7:I7)=0,"",SUM(F7:I7)-IF(G5="",0,G5)-IF(G9="",0,G9)-IF(G11="",0,G11))</f>
        <v>31</v>
      </c>
      <c r="L7" s="73"/>
    </row>
    <row r="8" spans="2:13" x14ac:dyDescent="0.35">
      <c r="B8" s="75">
        <v>3</v>
      </c>
      <c r="C8" s="77" t="s">
        <v>116</v>
      </c>
      <c r="D8" s="78"/>
      <c r="E8" s="79"/>
      <c r="F8" s="14" t="str">
        <f ca="1">INDIRECT(ADDRESS(37,7))&amp;":"&amp;INDIRECT(ADDRESS(37,6))</f>
        <v>13:10</v>
      </c>
      <c r="G8" s="16" t="str">
        <f ca="1">INDIRECT(ADDRESS(29,6))&amp;":"&amp;INDIRECT(ADDRESS(29,7))</f>
        <v>2:13</v>
      </c>
      <c r="H8" s="15" t="s">
        <v>4</v>
      </c>
      <c r="I8" s="17" t="str">
        <f ca="1">INDIRECT(ADDRESS(20,7))&amp;":"&amp;INDIRECT(ADDRESS(20,6))</f>
        <v>9:11</v>
      </c>
      <c r="J8" s="80">
        <f ca="1">IF(COUNT(F9:I9)=0,"",COUNTIF(F9:I9,"&gt;0")+0.5*COUNTIF(F9:I9,0)+IFERROR(0.5-SIGN(H5)/2,0)+IFERROR(0.5-SIGN(H7)/2,0)+IFERROR(0.5-SIGN(H11)/2,0))</f>
        <v>1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3</v>
      </c>
      <c r="G9" s="12">
        <f ca="1">IF(LEN(INDIRECT(ADDRESS(ROW()-1, COLUMN())))=1,"",INDIRECT(ADDRESS(29,6))-INDIRECT(ADDRESS(29,7)))</f>
        <v>-11</v>
      </c>
      <c r="H9" s="19" t="s">
        <v>4</v>
      </c>
      <c r="I9" s="13">
        <f ca="1">IF(LEN(INDIRECT(ADDRESS(ROW()-1, COLUMN())))=1,"",INDIRECT(ADDRESS(20,7))-INDIRECT(ADDRESS(20,6)))</f>
        <v>-2</v>
      </c>
      <c r="J9" s="80"/>
      <c r="K9" s="12">
        <f ca="1">IF(COUNT(F9:I9)=0,"",SUM(F9:I9)-IF(H5="",0,H5)-IF(H7="",0,H7)-IF(H11="",0,H11))</f>
        <v>-19</v>
      </c>
      <c r="L9" s="73"/>
    </row>
    <row r="10" spans="2:13" x14ac:dyDescent="0.35">
      <c r="B10" s="75">
        <v>4</v>
      </c>
      <c r="C10" s="77" t="s">
        <v>117</v>
      </c>
      <c r="D10" s="78"/>
      <c r="E10" s="79"/>
      <c r="F10" s="14" t="str">
        <f ca="1">INDIRECT(ADDRESS(28,6))&amp;":"&amp;INDIRECT(ADDRESS(28,7))</f>
        <v>11:10</v>
      </c>
      <c r="G10" s="16" t="str">
        <f ca="1">INDIRECT(ADDRESS(36,6))&amp;":"&amp;INDIRECT(ADDRESS(36,7))</f>
        <v>11:13</v>
      </c>
      <c r="H10" s="16" t="str">
        <f ca="1">INDIRECT(ADDRESS(32,7))&amp;":"&amp;INDIRECT(ADDRESS(32,6))</f>
        <v>13:11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5</v>
      </c>
      <c r="K10" s="12"/>
      <c r="L10" s="73">
        <v>1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1</v>
      </c>
      <c r="G11" s="22">
        <f ca="1">IF(LEN(INDIRECT(ADDRESS(ROW()-1, COLUMN())))=1,"",INDIRECT(ADDRESS(36,6))-INDIRECT(ADDRESS(36,7)))</f>
        <v>-2</v>
      </c>
      <c r="H11" s="22">
        <f ca="1">IF(LEN(INDIRECT(ADDRESS(ROW()-1, COLUMN())))=1,"",INDIRECT(ADDRESS(32,7))-INDIRECT(ADDRESS(32,6)))</f>
        <v>2</v>
      </c>
      <c r="I11" s="23" t="s">
        <v>4</v>
      </c>
      <c r="J11" s="85"/>
      <c r="K11" s="22">
        <f ca="1">IF(COUNT(F11:I11)=0,"",SUM(F11:I11)-IF(I5="",0,I5)-IF(I7="",0,I7)-IF(I9="",0,I9))</f>
        <v>17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Северов</v>
      </c>
      <c r="D16" s="69"/>
      <c r="E16" s="70"/>
      <c r="F16" s="25">
        <v>6</v>
      </c>
      <c r="G16" s="26">
        <v>13</v>
      </c>
      <c r="H16" s="71" t="str">
        <f ca="1">IF(ISBLANK(INDIRECT(ADDRESS(K16*2+2,3))),"",INDIRECT(ADDRESS(K16*2+2,3)))</f>
        <v>Волков Денис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Колпаков</v>
      </c>
      <c r="D17" s="69"/>
      <c r="E17" s="70"/>
      <c r="F17" s="25">
        <v>12</v>
      </c>
      <c r="G17" s="26">
        <v>7</v>
      </c>
      <c r="H17" s="71" t="str">
        <f ca="1">IF(ISBLANK(INDIRECT(ADDRESS(K17*2+2,3))),"",INDIRECT(ADDRESS(K17*2+2,3)))</f>
        <v>Эйкстер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Волков Денис</v>
      </c>
      <c r="D20" s="69"/>
      <c r="E20" s="70"/>
      <c r="F20" s="25">
        <v>11</v>
      </c>
      <c r="G20" s="26">
        <v>9</v>
      </c>
      <c r="H20" s="71" t="str">
        <f ca="1">IF(ISBLANK(INDIRECT(ADDRESS(K20*2+2,3))),"",INDIRECT(ADDRESS(K20*2+2,3)))</f>
        <v>Эйкстер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Северов</v>
      </c>
      <c r="D21" s="69"/>
      <c r="E21" s="70"/>
      <c r="F21" s="25">
        <v>2</v>
      </c>
      <c r="G21" s="26">
        <v>13</v>
      </c>
      <c r="H21" s="71" t="str">
        <f ca="1">IF(ISBLANK(INDIRECT(ADDRESS(K21*2+2,3))),"",INDIRECT(ADDRESS(K21*2+2,3)))</f>
        <v>Колпаков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Колпаков</v>
      </c>
      <c r="D24" s="69"/>
      <c r="E24" s="70"/>
      <c r="F24" s="25">
        <v>6</v>
      </c>
      <c r="G24" s="26">
        <v>13</v>
      </c>
      <c r="H24" s="71" t="str">
        <f ca="1">IF(ISBLANK(INDIRECT(ADDRESS(K24*2+2,3))),"",INDIRECT(ADDRESS(K24*2+2,3)))</f>
        <v>Волков Денис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Эйкстер</v>
      </c>
      <c r="D25" s="69"/>
      <c r="E25" s="70"/>
      <c r="F25" s="25">
        <v>9</v>
      </c>
      <c r="G25" s="26">
        <v>11</v>
      </c>
      <c r="H25" s="71" t="str">
        <f ca="1">IF(ISBLANK(INDIRECT(ADDRESS(K25*2+2,3))),"",INDIRECT(ADDRESS(K25*2+2,3)))</f>
        <v>Северов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Волков Денис</v>
      </c>
      <c r="D28" s="69"/>
      <c r="E28" s="70"/>
      <c r="F28" s="25">
        <v>11</v>
      </c>
      <c r="G28" s="26">
        <v>10</v>
      </c>
      <c r="H28" s="71" t="str">
        <f ca="1">IF(ISBLANK(INDIRECT(ADDRESS(K28*2+2,3))),"",INDIRECT(ADDRESS(K28*2+2,3)))</f>
        <v>Северов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Эйкстер</v>
      </c>
      <c r="D29" s="69"/>
      <c r="E29" s="70"/>
      <c r="F29" s="25">
        <v>2</v>
      </c>
      <c r="G29" s="26">
        <v>13</v>
      </c>
      <c r="H29" s="71" t="str">
        <f ca="1">IF(ISBLANK(INDIRECT(ADDRESS(K29*2+2,3))),"",INDIRECT(ADDRESS(K29*2+2,3)))</f>
        <v>Колпаков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Эйкстер</v>
      </c>
      <c r="D32" s="69"/>
      <c r="E32" s="70"/>
      <c r="F32" s="25">
        <v>11</v>
      </c>
      <c r="G32" s="26">
        <v>13</v>
      </c>
      <c r="H32" s="71" t="str">
        <f ca="1">IF(ISBLANK(INDIRECT(ADDRESS(K32*2+2,3))),"",INDIRECT(ADDRESS(K32*2+2,3)))</f>
        <v>Волков Денис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Колпаков</v>
      </c>
      <c r="D33" s="69"/>
      <c r="E33" s="70"/>
      <c r="F33" s="25">
        <v>13</v>
      </c>
      <c r="G33" s="26">
        <v>4</v>
      </c>
      <c r="H33" s="71" t="str">
        <f ca="1">IF(ISBLANK(INDIRECT(ADDRESS(K33*2+2,3))),"",INDIRECT(ADDRESS(K33*2+2,3)))</f>
        <v>Северов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Волков Денис</v>
      </c>
      <c r="D36" s="69"/>
      <c r="E36" s="70"/>
      <c r="F36" s="25">
        <v>11</v>
      </c>
      <c r="G36" s="26">
        <v>13</v>
      </c>
      <c r="H36" s="71" t="str">
        <f ca="1">IF(ISBLANK(INDIRECT(ADDRESS(K36*2+2,3))),"",INDIRECT(ADDRESS(K36*2+2,3)))</f>
        <v>Колпаков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Северов</v>
      </c>
      <c r="D37" s="69"/>
      <c r="E37" s="70"/>
      <c r="F37" s="25">
        <v>10</v>
      </c>
      <c r="G37" s="26">
        <v>13</v>
      </c>
      <c r="H37" s="71" t="str">
        <f ca="1">IF(ISBLANK(INDIRECT(ADDRESS(K37*2+2,3))),"",INDIRECT(ADDRESS(K37*2+2,3)))</f>
        <v>Эйкстер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M7" sqref="M7"/>
    </sheetView>
  </sheetViews>
  <sheetFormatPr defaultRowHeight="21" x14ac:dyDescent="0.35"/>
  <cols>
    <col min="1" max="1" width="4" style="47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118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15</v>
      </c>
    </row>
    <row r="2" spans="2:13" ht="21.75" thickBot="1" x14ac:dyDescent="0.4"/>
    <row r="3" spans="2:13" ht="21.75" thickBot="1" x14ac:dyDescent="0.4">
      <c r="B3" s="30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30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119</v>
      </c>
      <c r="D4" s="93"/>
      <c r="E4" s="94"/>
      <c r="F4" s="7" t="s">
        <v>4</v>
      </c>
      <c r="G4" s="8" t="str">
        <f ca="1">INDIRECT(ADDRESS(21,6))&amp;":"&amp;INDIRECT(ADDRESS(21,7))</f>
        <v>13:6</v>
      </c>
      <c r="H4" s="8" t="str">
        <f ca="1">INDIRECT(ADDRESS(25,7))&amp;":"&amp;INDIRECT(ADDRESS(25,6))</f>
        <v>3:13</v>
      </c>
      <c r="I4" s="9" t="str">
        <f ca="1">INDIRECT(ADDRESS(16,6))&amp;":"&amp;INDIRECT(ADDRESS(16,7))</f>
        <v>13:8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7</v>
      </c>
      <c r="H5" s="12">
        <f ca="1">IF(LEN(INDIRECT(ADDRESS(ROW()-1, COLUMN())))=1,"",INDIRECT(ADDRESS(25,7))-INDIRECT(ADDRESS(25,6)))</f>
        <v>-10</v>
      </c>
      <c r="I5" s="13">
        <f ca="1">IF(LEN(INDIRECT(ADDRESS(ROW()-1, COLUMN())))=1,"",INDIRECT(ADDRESS(16,6))-INDIRECT(ADDRESS(16,7)))</f>
        <v>5</v>
      </c>
      <c r="J5" s="80"/>
      <c r="K5" s="12">
        <f ca="1">IF(COUNT(F5:I5)=0,"",SUM(F5:I5)-IF(F7="",0,F7)-IF(F9="",0,F9)-IF(F11="",0,F11))</f>
        <v>34</v>
      </c>
      <c r="L5" s="73"/>
    </row>
    <row r="6" spans="2:13" x14ac:dyDescent="0.35">
      <c r="B6" s="75">
        <v>2</v>
      </c>
      <c r="C6" s="77" t="s">
        <v>120</v>
      </c>
      <c r="D6" s="78"/>
      <c r="E6" s="79"/>
      <c r="F6" s="14" t="str">
        <f ca="1">INDIRECT(ADDRESS(33,6))&amp;":"&amp;INDIRECT(ADDRESS(33,7))</f>
        <v>3:13</v>
      </c>
      <c r="G6" s="15" t="s">
        <v>4</v>
      </c>
      <c r="H6" s="16" t="str">
        <f ca="1">INDIRECT(ADDRESS(17,6))&amp;":"&amp;INDIRECT(ADDRESS(17,7))</f>
        <v>5:13</v>
      </c>
      <c r="I6" s="17" t="str">
        <f ca="1">INDIRECT(ADDRESS(24,6))&amp;":"&amp;INDIRECT(ADDRESS(24,7))</f>
        <v>11:13</v>
      </c>
      <c r="J6" s="80">
        <f ca="1">IF(COUNT(F7:I7)=0,"",COUNTIF(F7:I7,"&gt;0")+0.5*COUNTIF(F7:I7,0)+IFERROR(0.5-SIGN(G5)/2,0)+IFERROR(0.5-SIGN(G9)/2,0)+IFERROR(0.5-SIGN(G11)/2,0))</f>
        <v>1</v>
      </c>
      <c r="K6" s="12"/>
      <c r="L6" s="73">
        <v>4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-10</v>
      </c>
      <c r="G7" s="19" t="s">
        <v>4</v>
      </c>
      <c r="H7" s="12">
        <f ca="1">IF(LEN(INDIRECT(ADDRESS(ROW()-1, COLUMN())))=1,"",INDIRECT(ADDRESS(17,6))-INDIRECT(ADDRESS(17,7)))</f>
        <v>-8</v>
      </c>
      <c r="I7" s="13">
        <f ca="1">IF(LEN(INDIRECT(ADDRESS(ROW()-1, COLUMN())))=1,"",INDIRECT(ADDRESS(24,6))-INDIRECT(ADDRESS(24,7)))</f>
        <v>-2</v>
      </c>
      <c r="J7" s="80"/>
      <c r="K7" s="12">
        <f ca="1">IF(COUNT(F7:I7)=0,"",SUM(F7:I7)-IF(G5="",0,G5)-IF(G9="",0,G9)-IF(G11="",0,G11))</f>
        <v>-27</v>
      </c>
      <c r="L7" s="73"/>
    </row>
    <row r="8" spans="2:13" x14ac:dyDescent="0.35">
      <c r="B8" s="75">
        <v>3</v>
      </c>
      <c r="C8" s="77" t="s">
        <v>121</v>
      </c>
      <c r="D8" s="78"/>
      <c r="E8" s="79"/>
      <c r="F8" s="14" t="str">
        <f ca="1">INDIRECT(ADDRESS(37,7))&amp;":"&amp;INDIRECT(ADDRESS(37,6))</f>
        <v>1:13</v>
      </c>
      <c r="G8" s="16" t="str">
        <f ca="1">INDIRECT(ADDRESS(29,6))&amp;":"&amp;INDIRECT(ADDRESS(29,7))</f>
        <v>4:13</v>
      </c>
      <c r="H8" s="15" t="s">
        <v>4</v>
      </c>
      <c r="I8" s="17" t="str">
        <f ca="1">INDIRECT(ADDRESS(20,7))&amp;":"&amp;INDIRECT(ADDRESS(20,6))</f>
        <v>7:13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-12</v>
      </c>
      <c r="G9" s="12">
        <f ca="1">IF(LEN(INDIRECT(ADDRESS(ROW()-1, COLUMN())))=1,"",INDIRECT(ADDRESS(29,6))-INDIRECT(ADDRESS(29,7)))</f>
        <v>-9</v>
      </c>
      <c r="H9" s="19" t="s">
        <v>4</v>
      </c>
      <c r="I9" s="13">
        <f ca="1">IF(LEN(INDIRECT(ADDRESS(ROW()-1, COLUMN())))=1,"",INDIRECT(ADDRESS(20,7))-INDIRECT(ADDRESS(20,6)))</f>
        <v>-6</v>
      </c>
      <c r="J9" s="80"/>
      <c r="K9" s="12">
        <f ca="1">IF(COUNT(F9:I9)=0,"",SUM(F9:I9)-IF(H5="",0,H5)-IF(H7="",0,H7)-IF(H11="",0,H11))</f>
        <v>-10</v>
      </c>
      <c r="L9" s="73"/>
    </row>
    <row r="10" spans="2:13" x14ac:dyDescent="0.35">
      <c r="B10" s="75">
        <v>4</v>
      </c>
      <c r="C10" s="77" t="s">
        <v>122</v>
      </c>
      <c r="D10" s="78"/>
      <c r="E10" s="79"/>
      <c r="F10" s="14" t="str">
        <f ca="1">INDIRECT(ADDRESS(28,6))&amp;":"&amp;INDIRECT(ADDRESS(28,7))</f>
        <v>3:13</v>
      </c>
      <c r="G10" s="16" t="str">
        <f ca="1">INDIRECT(ADDRESS(36,6))&amp;":"&amp;INDIRECT(ADDRESS(36,7))</f>
        <v>13:4</v>
      </c>
      <c r="H10" s="16" t="str">
        <f ca="1">INDIRECT(ADDRESS(32,7))&amp;":"&amp;INDIRECT(ADDRESS(32,6))</f>
        <v>13:12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4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-10</v>
      </c>
      <c r="G11" s="22">
        <f ca="1">IF(LEN(INDIRECT(ADDRESS(ROW()-1, COLUMN())))=1,"",INDIRECT(ADDRESS(36,6))-INDIRECT(ADDRESS(36,7)))</f>
        <v>9</v>
      </c>
      <c r="H11" s="22">
        <f ca="1">IF(LEN(INDIRECT(ADDRESS(ROW()-1, COLUMN())))=1,"",INDIRECT(ADDRESS(32,7))-INDIRECT(ADDRESS(32,6)))</f>
        <v>1</v>
      </c>
      <c r="I11" s="23" t="s">
        <v>4</v>
      </c>
      <c r="J11" s="85"/>
      <c r="K11" s="22">
        <f ca="1">IF(COUNT(F11:I11)=0,"",SUM(F11:I11)-IF(I5="",0,I5)-IF(I7="",0,I7)-IF(I9="",0,I9))</f>
        <v>3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Пименова</v>
      </c>
      <c r="D16" s="69"/>
      <c r="E16" s="70"/>
      <c r="F16" s="25">
        <v>13</v>
      </c>
      <c r="G16" s="26">
        <v>8</v>
      </c>
      <c r="H16" s="71" t="str">
        <f ca="1">IF(ISBLANK(INDIRECT(ADDRESS(K16*2+2,3))),"",INDIRECT(ADDRESS(K16*2+2,3)))</f>
        <v>Павлова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Казанцева</v>
      </c>
      <c r="D17" s="69"/>
      <c r="E17" s="70"/>
      <c r="F17" s="25">
        <v>5</v>
      </c>
      <c r="G17" s="26">
        <v>13</v>
      </c>
      <c r="H17" s="71" t="str">
        <f ca="1">IF(ISBLANK(INDIRECT(ADDRESS(K17*2+2,3))),"",INDIRECT(ADDRESS(K17*2+2,3)))</f>
        <v>Мирошниченко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Павлова</v>
      </c>
      <c r="D20" s="69"/>
      <c r="E20" s="70"/>
      <c r="F20" s="25">
        <v>13</v>
      </c>
      <c r="G20" s="26">
        <v>7</v>
      </c>
      <c r="H20" s="71" t="str">
        <f ca="1">IF(ISBLANK(INDIRECT(ADDRESS(K20*2+2,3))),"",INDIRECT(ADDRESS(K20*2+2,3)))</f>
        <v>Мирошниченко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Пименова</v>
      </c>
      <c r="D21" s="69"/>
      <c r="E21" s="70"/>
      <c r="F21" s="25">
        <v>13</v>
      </c>
      <c r="G21" s="26">
        <v>6</v>
      </c>
      <c r="H21" s="71" t="str">
        <f ca="1">IF(ISBLANK(INDIRECT(ADDRESS(K21*2+2,3))),"",INDIRECT(ADDRESS(K21*2+2,3)))</f>
        <v>Казанцева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Казанцева</v>
      </c>
      <c r="D24" s="69"/>
      <c r="E24" s="70"/>
      <c r="F24" s="25">
        <v>11</v>
      </c>
      <c r="G24" s="26">
        <v>13</v>
      </c>
      <c r="H24" s="71" t="str">
        <f ca="1">IF(ISBLANK(INDIRECT(ADDRESS(K24*2+2,3))),"",INDIRECT(ADDRESS(K24*2+2,3)))</f>
        <v>Павлова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Мирошниченко</v>
      </c>
      <c r="D25" s="69"/>
      <c r="E25" s="70"/>
      <c r="F25" s="25">
        <v>13</v>
      </c>
      <c r="G25" s="26">
        <v>3</v>
      </c>
      <c r="H25" s="71" t="str">
        <f ca="1">IF(ISBLANK(INDIRECT(ADDRESS(K25*2+2,3))),"",INDIRECT(ADDRESS(K25*2+2,3)))</f>
        <v>Пименова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Павлова</v>
      </c>
      <c r="D28" s="69"/>
      <c r="E28" s="70"/>
      <c r="F28" s="25">
        <v>3</v>
      </c>
      <c r="G28" s="26">
        <v>13</v>
      </c>
      <c r="H28" s="71" t="str">
        <f ca="1">IF(ISBLANK(INDIRECT(ADDRESS(K28*2+2,3))),"",INDIRECT(ADDRESS(K28*2+2,3)))</f>
        <v>Пименова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Мирошниченко</v>
      </c>
      <c r="D29" s="69"/>
      <c r="E29" s="70"/>
      <c r="F29" s="25">
        <v>4</v>
      </c>
      <c r="G29" s="26">
        <v>13</v>
      </c>
      <c r="H29" s="71" t="str">
        <f ca="1">IF(ISBLANK(INDIRECT(ADDRESS(K29*2+2,3))),"",INDIRECT(ADDRESS(K29*2+2,3)))</f>
        <v>Казанцева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Мирошниченко</v>
      </c>
      <c r="D32" s="69"/>
      <c r="E32" s="70"/>
      <c r="F32" s="25">
        <v>12</v>
      </c>
      <c r="G32" s="26">
        <v>13</v>
      </c>
      <c r="H32" s="71" t="str">
        <f ca="1">IF(ISBLANK(INDIRECT(ADDRESS(K32*2+2,3))),"",INDIRECT(ADDRESS(K32*2+2,3)))</f>
        <v>Павлова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Казанцева</v>
      </c>
      <c r="D33" s="69"/>
      <c r="E33" s="70"/>
      <c r="F33" s="25">
        <v>3</v>
      </c>
      <c r="G33" s="26">
        <v>13</v>
      </c>
      <c r="H33" s="71" t="str">
        <f ca="1">IF(ISBLANK(INDIRECT(ADDRESS(K33*2+2,3))),"",INDIRECT(ADDRESS(K33*2+2,3)))</f>
        <v>Пименова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Павлова</v>
      </c>
      <c r="D36" s="69"/>
      <c r="E36" s="70"/>
      <c r="F36" s="25">
        <v>13</v>
      </c>
      <c r="G36" s="26">
        <v>4</v>
      </c>
      <c r="H36" s="71" t="str">
        <f ca="1">IF(ISBLANK(INDIRECT(ADDRESS(K36*2+2,3))),"",INDIRECT(ADDRESS(K36*2+2,3)))</f>
        <v>Казанцева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Пименова</v>
      </c>
      <c r="D37" s="69"/>
      <c r="E37" s="70"/>
      <c r="F37" s="25">
        <v>13</v>
      </c>
      <c r="G37" s="26">
        <v>1</v>
      </c>
      <c r="H37" s="71" t="str">
        <f ca="1">IF(ISBLANK(INDIRECT(ADDRESS(K37*2+2,3))),"",INDIRECT(ADDRESS(K37*2+2,3)))</f>
        <v>Мирошниченко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O10" sqref="O10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88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6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6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89</v>
      </c>
      <c r="D4" s="93"/>
      <c r="E4" s="94"/>
      <c r="F4" s="7" t="s">
        <v>4</v>
      </c>
      <c r="G4" s="8" t="str">
        <f ca="1">INDIRECT(ADDRESS(21,6))&amp;":"&amp;INDIRECT(ADDRESS(21,7))</f>
        <v>11:12</v>
      </c>
      <c r="H4" s="8" t="str">
        <f ca="1">INDIRECT(ADDRESS(25,7))&amp;":"&amp;INDIRECT(ADDRESS(25,6))</f>
        <v>13:10</v>
      </c>
      <c r="I4" s="9" t="str">
        <f ca="1">INDIRECT(ADDRESS(16,6))&amp;":"&amp;INDIRECT(ADDRESS(16,7))</f>
        <v>13:9</v>
      </c>
      <c r="J4" s="95">
        <f ca="1">IF(COUNT(F5:I5)=0,"",COUNTIF(F5:I5,"&gt;0")+0.5*COUNTIF(F5:I5,0)+IFERROR(0.5-SIGN(F7)/2,0)+IFERROR(0.5-SIGN(F9)/2,0)+IFERROR(0.5-SIGN(F11)/2,0))</f>
        <v>4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-1</v>
      </c>
      <c r="H5" s="12">
        <f ca="1">IF(LEN(INDIRECT(ADDRESS(ROW()-1, COLUMN())))=1,"",INDIRECT(ADDRESS(25,7))-INDIRECT(ADDRESS(25,6)))</f>
        <v>3</v>
      </c>
      <c r="I5" s="13">
        <f ca="1">IF(LEN(INDIRECT(ADDRESS(ROW()-1, COLUMN())))=1,"",INDIRECT(ADDRESS(16,6))-INDIRECT(ADDRESS(16,7)))</f>
        <v>4</v>
      </c>
      <c r="J5" s="80"/>
      <c r="K5" s="12">
        <f ca="1">IF(COUNT(F5:I5)=0,"",SUM(F5:I5)-IF(F7="",0,F7)-IF(F9="",0,F9)-IF(F11="",0,F11))</f>
        <v>7</v>
      </c>
      <c r="L5" s="73"/>
    </row>
    <row r="6" spans="2:13" x14ac:dyDescent="0.35">
      <c r="B6" s="75">
        <v>2</v>
      </c>
      <c r="C6" s="77" t="s">
        <v>128</v>
      </c>
      <c r="D6" s="78"/>
      <c r="E6" s="79"/>
      <c r="F6" s="14" t="str">
        <f ca="1">INDIRECT(ADDRESS(33,6))&amp;":"&amp;INDIRECT(ADDRESS(33,7))</f>
        <v>10:13</v>
      </c>
      <c r="G6" s="15" t="s">
        <v>4</v>
      </c>
      <c r="H6" s="16" t="str">
        <f ca="1">INDIRECT(ADDRESS(17,6))&amp;":"&amp;INDIRECT(ADDRESS(17,7))</f>
        <v>13:10</v>
      </c>
      <c r="I6" s="17" t="str">
        <f ca="1">INDIRECT(ADDRESS(24,6))&amp;":"&amp;INDIRECT(ADDRESS(24,7))</f>
        <v>13:6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-3</v>
      </c>
      <c r="G7" s="19" t="s">
        <v>4</v>
      </c>
      <c r="H7" s="12">
        <f ca="1">IF(LEN(INDIRECT(ADDRESS(ROW()-1, COLUMN())))=1,"",INDIRECT(ADDRESS(17,6))-INDIRECT(ADDRESS(17,7)))</f>
        <v>3</v>
      </c>
      <c r="I7" s="13">
        <f ca="1">IF(LEN(INDIRECT(ADDRESS(ROW()-1, COLUMN())))=1,"",INDIRECT(ADDRESS(24,6))-INDIRECT(ADDRESS(24,7)))</f>
        <v>7</v>
      </c>
      <c r="J7" s="80"/>
      <c r="K7" s="12">
        <f ca="1">IF(COUNT(F7:I7)=0,"",SUM(F7:I7)-IF(G5="",0,G5)-IF(G9="",0,G9)-IF(G11="",0,G11))</f>
        <v>0</v>
      </c>
      <c r="L7" s="73"/>
    </row>
    <row r="8" spans="2:13" x14ac:dyDescent="0.35">
      <c r="B8" s="75">
        <v>3</v>
      </c>
      <c r="C8" s="77" t="s">
        <v>91</v>
      </c>
      <c r="D8" s="78"/>
      <c r="E8" s="79"/>
      <c r="F8" s="14" t="str">
        <f ca="1">INDIRECT(ADDRESS(37,7))&amp;":"&amp;INDIRECT(ADDRESS(37,6))</f>
        <v>13:4</v>
      </c>
      <c r="G8" s="16" t="str">
        <f ca="1">INDIRECT(ADDRESS(29,6))&amp;":"&amp;INDIRECT(ADDRESS(29,7))</f>
        <v>13:4</v>
      </c>
      <c r="H8" s="15" t="s">
        <v>4</v>
      </c>
      <c r="I8" s="17" t="str">
        <f ca="1">INDIRECT(ADDRESS(20,7))&amp;":"&amp;INDIRECT(ADDRESS(20,6))</f>
        <v>4:13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9</v>
      </c>
      <c r="G9" s="12">
        <f ca="1">IF(LEN(INDIRECT(ADDRESS(ROW()-1, COLUMN())))=1,"",INDIRECT(ADDRESS(29,6))-INDIRECT(ADDRESS(29,7)))</f>
        <v>9</v>
      </c>
      <c r="H9" s="19" t="s">
        <v>4</v>
      </c>
      <c r="I9" s="13">
        <f ca="1">IF(LEN(INDIRECT(ADDRESS(ROW()-1, COLUMN())))=1,"",INDIRECT(ADDRESS(20,7))-INDIRECT(ADDRESS(20,6)))</f>
        <v>-9</v>
      </c>
      <c r="J9" s="80"/>
      <c r="K9" s="12">
        <f ca="1">IF(COUNT(F9:I9)=0,"",SUM(F9:I9)-IF(H5="",0,H5)-IF(H7="",0,H7)-IF(H11="",0,H11))</f>
        <v>0</v>
      </c>
      <c r="L9" s="73"/>
    </row>
    <row r="10" spans="2:13" x14ac:dyDescent="0.35">
      <c r="B10" s="75">
        <v>4</v>
      </c>
      <c r="C10" s="77" t="s">
        <v>92</v>
      </c>
      <c r="D10" s="78"/>
      <c r="E10" s="79"/>
      <c r="F10" s="14" t="str">
        <f ca="1">INDIRECT(ADDRESS(28,6))&amp;":"&amp;INDIRECT(ADDRESS(28,7))</f>
        <v>6:13</v>
      </c>
      <c r="G10" s="16" t="str">
        <f ca="1">INDIRECT(ADDRESS(36,6))&amp;":"&amp;INDIRECT(ADDRESS(36,7))</f>
        <v>12:13</v>
      </c>
      <c r="H10" s="16" t="str">
        <f ca="1">INDIRECT(ADDRESS(32,7))&amp;":"&amp;INDIRECT(ADDRESS(32,6))</f>
        <v>13:10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2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-7</v>
      </c>
      <c r="G11" s="22">
        <f ca="1">IF(LEN(INDIRECT(ADDRESS(ROW()-1, COLUMN())))=1,"",INDIRECT(ADDRESS(36,6))-INDIRECT(ADDRESS(36,7)))</f>
        <v>-1</v>
      </c>
      <c r="H11" s="22">
        <f ca="1">IF(LEN(INDIRECT(ADDRESS(ROW()-1, COLUMN())))=1,"",INDIRECT(ADDRESS(32,7))-INDIRECT(ADDRESS(32,6)))</f>
        <v>3</v>
      </c>
      <c r="I11" s="23" t="s">
        <v>4</v>
      </c>
      <c r="J11" s="85"/>
      <c r="K11" s="22">
        <f ca="1">IF(COUNT(F11:I11)=0,"",SUM(F11:I11)-IF(I5="",0,I5)-IF(I7="",0,I7)-IF(I9="",0,I9))</f>
        <v>-7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Санников</v>
      </c>
      <c r="D16" s="69"/>
      <c r="E16" s="70"/>
      <c r="F16" s="25">
        <v>13</v>
      </c>
      <c r="G16" s="26">
        <v>9</v>
      </c>
      <c r="H16" s="71" t="str">
        <f ca="1">IF(ISBLANK(INDIRECT(ADDRESS(K16*2+2,3))),"",INDIRECT(ADDRESS(K16*2+2,3)))</f>
        <v>Бублик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Медведев</v>
      </c>
      <c r="D17" s="69"/>
      <c r="E17" s="70"/>
      <c r="F17" s="25">
        <v>13</v>
      </c>
      <c r="G17" s="26">
        <v>10</v>
      </c>
      <c r="H17" s="71" t="str">
        <f ca="1">IF(ISBLANK(INDIRECT(ADDRESS(K17*2+2,3))),"",INDIRECT(ADDRESS(K17*2+2,3)))</f>
        <v>Шкредова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Бублик</v>
      </c>
      <c r="D20" s="69"/>
      <c r="E20" s="70"/>
      <c r="F20" s="25">
        <v>13</v>
      </c>
      <c r="G20" s="26">
        <v>4</v>
      </c>
      <c r="H20" s="71" t="str">
        <f ca="1">IF(ISBLANK(INDIRECT(ADDRESS(K20*2+2,3))),"",INDIRECT(ADDRESS(K20*2+2,3)))</f>
        <v>Шкредова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Санников</v>
      </c>
      <c r="D21" s="69"/>
      <c r="E21" s="70"/>
      <c r="F21" s="25">
        <v>11</v>
      </c>
      <c r="G21" s="26">
        <v>12</v>
      </c>
      <c r="H21" s="71" t="str">
        <f ca="1">IF(ISBLANK(INDIRECT(ADDRESS(K21*2+2,3))),"",INDIRECT(ADDRESS(K21*2+2,3)))</f>
        <v>Медведев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Медведев</v>
      </c>
      <c r="D24" s="69"/>
      <c r="E24" s="70"/>
      <c r="F24" s="25">
        <v>13</v>
      </c>
      <c r="G24" s="26">
        <v>6</v>
      </c>
      <c r="H24" s="71" t="str">
        <f ca="1">IF(ISBLANK(INDIRECT(ADDRESS(K24*2+2,3))),"",INDIRECT(ADDRESS(K24*2+2,3)))</f>
        <v>Бублик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Шкредова</v>
      </c>
      <c r="D25" s="69"/>
      <c r="E25" s="70"/>
      <c r="F25" s="25">
        <v>10</v>
      </c>
      <c r="G25" s="26">
        <v>13</v>
      </c>
      <c r="H25" s="71" t="str">
        <f ca="1">IF(ISBLANK(INDIRECT(ADDRESS(K25*2+2,3))),"",INDIRECT(ADDRESS(K25*2+2,3)))</f>
        <v>Санников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Бублик</v>
      </c>
      <c r="D28" s="69"/>
      <c r="E28" s="70"/>
      <c r="F28" s="25">
        <v>6</v>
      </c>
      <c r="G28" s="26">
        <v>13</v>
      </c>
      <c r="H28" s="71" t="str">
        <f ca="1">IF(ISBLANK(INDIRECT(ADDRESS(K28*2+2,3))),"",INDIRECT(ADDRESS(K28*2+2,3)))</f>
        <v>Санников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Шкредова</v>
      </c>
      <c r="D29" s="69"/>
      <c r="E29" s="70"/>
      <c r="F29" s="25">
        <v>13</v>
      </c>
      <c r="G29" s="26">
        <v>4</v>
      </c>
      <c r="H29" s="71" t="str">
        <f ca="1">IF(ISBLANK(INDIRECT(ADDRESS(K29*2+2,3))),"",INDIRECT(ADDRESS(K29*2+2,3)))</f>
        <v>Медведев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Шкредова</v>
      </c>
      <c r="D32" s="69"/>
      <c r="E32" s="70"/>
      <c r="F32" s="25">
        <v>10</v>
      </c>
      <c r="G32" s="26">
        <v>13</v>
      </c>
      <c r="H32" s="71" t="str">
        <f ca="1">IF(ISBLANK(INDIRECT(ADDRESS(K32*2+2,3))),"",INDIRECT(ADDRESS(K32*2+2,3)))</f>
        <v>Бублик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Медведев</v>
      </c>
      <c r="D33" s="69"/>
      <c r="E33" s="70"/>
      <c r="F33" s="25">
        <v>10</v>
      </c>
      <c r="G33" s="26">
        <v>13</v>
      </c>
      <c r="H33" s="71" t="str">
        <f ca="1">IF(ISBLANK(INDIRECT(ADDRESS(K33*2+2,3))),"",INDIRECT(ADDRESS(K33*2+2,3)))</f>
        <v>Санников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Бублик</v>
      </c>
      <c r="D36" s="69"/>
      <c r="E36" s="70"/>
      <c r="F36" s="25">
        <v>12</v>
      </c>
      <c r="G36" s="26">
        <v>13</v>
      </c>
      <c r="H36" s="71" t="str">
        <f ca="1">IF(ISBLANK(INDIRECT(ADDRESS(K36*2+2,3))),"",INDIRECT(ADDRESS(K36*2+2,3)))</f>
        <v>Медведев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Санников</v>
      </c>
      <c r="D37" s="69"/>
      <c r="E37" s="70"/>
      <c r="F37" s="25">
        <v>4</v>
      </c>
      <c r="G37" s="26">
        <v>13</v>
      </c>
      <c r="H37" s="71" t="str">
        <f ca="1">IF(ISBLANK(INDIRECT(ADDRESS(K37*2+2,3))),"",INDIRECT(ADDRESS(K37*2+2,3)))</f>
        <v>Шкредова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H16:J16"/>
    <mergeCell ref="B6:B7"/>
    <mergeCell ref="C6:E7"/>
    <mergeCell ref="J6:J7"/>
    <mergeCell ref="B10:B11"/>
    <mergeCell ref="C10:E11"/>
    <mergeCell ref="J10:J11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M16" sqref="M16:M37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14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34</v>
      </c>
      <c r="D4" s="93"/>
      <c r="E4" s="94"/>
      <c r="F4" s="7" t="s">
        <v>4</v>
      </c>
      <c r="G4" s="8" t="str">
        <f ca="1">INDIRECT(ADDRESS(21,6))&amp;":"&amp;INDIRECT(ADDRESS(21,7))</f>
        <v>13:10</v>
      </c>
      <c r="H4" s="8" t="str">
        <f ca="1">INDIRECT(ADDRESS(25,7))&amp;":"&amp;INDIRECT(ADDRESS(25,6))</f>
        <v>13:3</v>
      </c>
      <c r="I4" s="9" t="str">
        <f ca="1">INDIRECT(ADDRESS(16,6))&amp;":"&amp;INDIRECT(ADDRESS(16,7))</f>
        <v>13:2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3</v>
      </c>
      <c r="H5" s="12">
        <f ca="1">IF(LEN(INDIRECT(ADDRESS(ROW()-1, COLUMN())))=1,"",INDIRECT(ADDRESS(25,7))-INDIRECT(ADDRESS(25,6)))</f>
        <v>10</v>
      </c>
      <c r="I5" s="13">
        <f ca="1">IF(LEN(INDIRECT(ADDRESS(ROW()-1, COLUMN())))=1,"",INDIRECT(ADDRESS(16,6))-INDIRECT(ADDRESS(16,7)))</f>
        <v>11</v>
      </c>
      <c r="J5" s="80"/>
      <c r="K5" s="12">
        <f ca="1">IF(COUNT(F5:I5)=0,"",SUM(F5:I5)-IF(F7="",0,F7)-IF(F9="",0,F9)-IF(F11="",0,F11))</f>
        <v>41</v>
      </c>
      <c r="L5" s="73"/>
    </row>
    <row r="6" spans="2:13" x14ac:dyDescent="0.35">
      <c r="B6" s="75">
        <v>2</v>
      </c>
      <c r="C6" s="77" t="s">
        <v>35</v>
      </c>
      <c r="D6" s="78"/>
      <c r="E6" s="79"/>
      <c r="F6" s="14" t="str">
        <f ca="1">INDIRECT(ADDRESS(33,6))&amp;":"&amp;INDIRECT(ADDRESS(33,7))</f>
        <v>9:13</v>
      </c>
      <c r="G6" s="15" t="s">
        <v>4</v>
      </c>
      <c r="H6" s="16" t="str">
        <f ca="1">INDIRECT(ADDRESS(17,6))&amp;":"&amp;INDIRECT(ADDRESS(17,7))</f>
        <v>13:4</v>
      </c>
      <c r="I6" s="17" t="str">
        <f ca="1">INDIRECT(ADDRESS(24,6))&amp;":"&amp;INDIRECT(ADDRESS(24,7))</f>
        <v>13:6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-4</v>
      </c>
      <c r="G7" s="19" t="s">
        <v>4</v>
      </c>
      <c r="H7" s="12">
        <f ca="1">IF(LEN(INDIRECT(ADDRESS(ROW()-1, COLUMN())))=1,"",INDIRECT(ADDRESS(17,6))-INDIRECT(ADDRESS(17,7)))</f>
        <v>9</v>
      </c>
      <c r="I7" s="13">
        <f ca="1">IF(LEN(INDIRECT(ADDRESS(ROW()-1, COLUMN())))=1,"",INDIRECT(ADDRESS(24,6))-INDIRECT(ADDRESS(24,7)))</f>
        <v>7</v>
      </c>
      <c r="J7" s="80"/>
      <c r="K7" s="12">
        <f ca="1">IF(COUNT(F7:I7)=0,"",SUM(F7:I7)-IF(G5="",0,G5)-IF(G9="",0,G9)-IF(G11="",0,G11))</f>
        <v>21</v>
      </c>
      <c r="L7" s="73"/>
    </row>
    <row r="8" spans="2:13" x14ac:dyDescent="0.35">
      <c r="B8" s="75">
        <v>3</v>
      </c>
      <c r="C8" s="77" t="s">
        <v>124</v>
      </c>
      <c r="D8" s="78"/>
      <c r="E8" s="79"/>
      <c r="F8" s="14" t="str">
        <f ca="1">INDIRECT(ADDRESS(37,7))&amp;":"&amp;INDIRECT(ADDRESS(37,6))</f>
        <v>7:13</v>
      </c>
      <c r="G8" s="16" t="str">
        <f ca="1">INDIRECT(ADDRESS(29,6))&amp;":"&amp;INDIRECT(ADDRESS(29,7))</f>
        <v>8:13</v>
      </c>
      <c r="H8" s="15" t="s">
        <v>4</v>
      </c>
      <c r="I8" s="17" t="str">
        <f ca="1">INDIRECT(ADDRESS(20,7))&amp;":"&amp;INDIRECT(ADDRESS(20,6))</f>
        <v>4:13</v>
      </c>
      <c r="J8" s="80">
        <f ca="1">IF(COUNT(F9:I9)=0,"",COUNTIF(F9:I9,"&gt;0")+0.5*COUNTIF(F9:I9,0)+IFERROR(0.5-SIGN(H5)/2,0)+IFERROR(0.5-SIGN(H7)/2,0)+IFERROR(0.5-SIGN(H11)/2,0))</f>
        <v>1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-6</v>
      </c>
      <c r="G9" s="12">
        <f ca="1">IF(LEN(INDIRECT(ADDRESS(ROW()-1, COLUMN())))=1,"",INDIRECT(ADDRESS(29,6))-INDIRECT(ADDRESS(29,7)))</f>
        <v>-5</v>
      </c>
      <c r="H9" s="19" t="s">
        <v>4</v>
      </c>
      <c r="I9" s="13">
        <f ca="1">IF(LEN(INDIRECT(ADDRESS(ROW()-1, COLUMN())))=1,"",INDIRECT(ADDRESS(20,7))-INDIRECT(ADDRESS(20,6)))</f>
        <v>-9</v>
      </c>
      <c r="J9" s="80"/>
      <c r="K9" s="12">
        <f ca="1">IF(COUNT(F9:I9)=0,"",SUM(F9:I9)-IF(H5="",0,H5)-IF(H7="",0,H7)-IF(H11="",0,H11))</f>
        <v>-29</v>
      </c>
      <c r="L9" s="73"/>
    </row>
    <row r="10" spans="2:13" x14ac:dyDescent="0.35">
      <c r="B10" s="75">
        <v>4</v>
      </c>
      <c r="C10" s="77" t="s">
        <v>36</v>
      </c>
      <c r="D10" s="78"/>
      <c r="E10" s="79"/>
      <c r="F10" s="14" t="str">
        <f ca="1">INDIRECT(ADDRESS(28,6))&amp;":"&amp;INDIRECT(ADDRESS(28,7))</f>
        <v>6:13</v>
      </c>
      <c r="G10" s="16" t="str">
        <f ca="1">INDIRECT(ADDRESS(36,6))&amp;":"&amp;INDIRECT(ADDRESS(36,7))</f>
        <v>6:13</v>
      </c>
      <c r="H10" s="16" t="str">
        <f ca="1">INDIRECT(ADDRESS(32,7))&amp;":"&amp;INDIRECT(ADDRESS(32,6))</f>
        <v>3:13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-7</v>
      </c>
      <c r="G11" s="22">
        <f ca="1">IF(LEN(INDIRECT(ADDRESS(ROW()-1, COLUMN())))=1,"",INDIRECT(ADDRESS(36,6))-INDIRECT(ADDRESS(36,7)))</f>
        <v>-7</v>
      </c>
      <c r="H11" s="22">
        <f ca="1">IF(LEN(INDIRECT(ADDRESS(ROW()-1, COLUMN())))=1,"",INDIRECT(ADDRESS(32,7))-INDIRECT(ADDRESS(32,6)))</f>
        <v>-10</v>
      </c>
      <c r="I11" s="23" t="s">
        <v>4</v>
      </c>
      <c r="J11" s="85"/>
      <c r="K11" s="22">
        <f ca="1">IF(COUNT(F11:I11)=0,"",SUM(F11:I11)-IF(I5="",0,I5)-IF(I7="",0,I7)-IF(I9="",0,I9))</f>
        <v>-33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Комаров</v>
      </c>
      <c r="D16" s="69"/>
      <c r="E16" s="70"/>
      <c r="F16" s="25">
        <v>13</v>
      </c>
      <c r="G16" s="26">
        <v>2</v>
      </c>
      <c r="H16" s="71" t="str">
        <f ca="1">IF(ISBLANK(INDIRECT(ADDRESS(K16*2+2,3))),"",INDIRECT(ADDRESS(K16*2+2,3)))</f>
        <v>Овчинников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Бахтурин</v>
      </c>
      <c r="D17" s="69"/>
      <c r="E17" s="70"/>
      <c r="F17" s="25">
        <v>13</v>
      </c>
      <c r="G17" s="26">
        <v>4</v>
      </c>
      <c r="H17" s="71" t="str">
        <f ca="1">IF(ISBLANK(INDIRECT(ADDRESS(K17*2+2,3))),"",INDIRECT(ADDRESS(K17*2+2,3)))</f>
        <v>Москова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Овчинников</v>
      </c>
      <c r="D20" s="69"/>
      <c r="E20" s="70"/>
      <c r="F20" s="25">
        <v>13</v>
      </c>
      <c r="G20" s="26">
        <v>4</v>
      </c>
      <c r="H20" s="71" t="str">
        <f ca="1">IF(ISBLANK(INDIRECT(ADDRESS(K20*2+2,3))),"",INDIRECT(ADDRESS(K20*2+2,3)))</f>
        <v>Москова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Комаров</v>
      </c>
      <c r="D21" s="69"/>
      <c r="E21" s="70"/>
      <c r="F21" s="25">
        <v>13</v>
      </c>
      <c r="G21" s="26">
        <v>10</v>
      </c>
      <c r="H21" s="71" t="str">
        <f ca="1">IF(ISBLANK(INDIRECT(ADDRESS(K21*2+2,3))),"",INDIRECT(ADDRESS(K21*2+2,3)))</f>
        <v>Бахтурин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Бахтурин</v>
      </c>
      <c r="D24" s="69"/>
      <c r="E24" s="70"/>
      <c r="F24" s="25">
        <v>13</v>
      </c>
      <c r="G24" s="26">
        <v>6</v>
      </c>
      <c r="H24" s="71" t="str">
        <f ca="1">IF(ISBLANK(INDIRECT(ADDRESS(K24*2+2,3))),"",INDIRECT(ADDRESS(K24*2+2,3)))</f>
        <v>Овчинников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Москова</v>
      </c>
      <c r="D25" s="69"/>
      <c r="E25" s="70"/>
      <c r="F25" s="25">
        <v>3</v>
      </c>
      <c r="G25" s="26">
        <v>13</v>
      </c>
      <c r="H25" s="71" t="str">
        <f ca="1">IF(ISBLANK(INDIRECT(ADDRESS(K25*2+2,3))),"",INDIRECT(ADDRESS(K25*2+2,3)))</f>
        <v>Комаров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Овчинников</v>
      </c>
      <c r="D28" s="69"/>
      <c r="E28" s="70"/>
      <c r="F28" s="25">
        <v>6</v>
      </c>
      <c r="G28" s="26">
        <v>13</v>
      </c>
      <c r="H28" s="71" t="str">
        <f ca="1">IF(ISBLANK(INDIRECT(ADDRESS(K28*2+2,3))),"",INDIRECT(ADDRESS(K28*2+2,3)))</f>
        <v>Комаров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Москова</v>
      </c>
      <c r="D29" s="69"/>
      <c r="E29" s="70"/>
      <c r="F29" s="25">
        <v>8</v>
      </c>
      <c r="G29" s="26">
        <v>13</v>
      </c>
      <c r="H29" s="71" t="str">
        <f ca="1">IF(ISBLANK(INDIRECT(ADDRESS(K29*2+2,3))),"",INDIRECT(ADDRESS(K29*2+2,3)))</f>
        <v>Бахтурин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Москова</v>
      </c>
      <c r="D32" s="69"/>
      <c r="E32" s="70"/>
      <c r="F32" s="25">
        <v>13</v>
      </c>
      <c r="G32" s="26">
        <v>3</v>
      </c>
      <c r="H32" s="71" t="str">
        <f ca="1">IF(ISBLANK(INDIRECT(ADDRESS(K32*2+2,3))),"",INDIRECT(ADDRESS(K32*2+2,3)))</f>
        <v>Овчинников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Бахтурин</v>
      </c>
      <c r="D33" s="69"/>
      <c r="E33" s="70"/>
      <c r="F33" s="25">
        <v>9</v>
      </c>
      <c r="G33" s="26">
        <v>13</v>
      </c>
      <c r="H33" s="71" t="str">
        <f ca="1">IF(ISBLANK(INDIRECT(ADDRESS(K33*2+2,3))),"",INDIRECT(ADDRESS(K33*2+2,3)))</f>
        <v>Комаров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Овчинников</v>
      </c>
      <c r="D36" s="69"/>
      <c r="E36" s="70"/>
      <c r="F36" s="25">
        <v>6</v>
      </c>
      <c r="G36" s="26">
        <v>13</v>
      </c>
      <c r="H36" s="71" t="str">
        <f ca="1">IF(ISBLANK(INDIRECT(ADDRESS(K36*2+2,3))),"",INDIRECT(ADDRESS(K36*2+2,3)))</f>
        <v>Бахтурин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Комаров</v>
      </c>
      <c r="D37" s="69"/>
      <c r="E37" s="70"/>
      <c r="F37" s="25">
        <v>13</v>
      </c>
      <c r="G37" s="26">
        <v>7</v>
      </c>
      <c r="H37" s="71" t="str">
        <f ca="1">IF(ISBLANK(INDIRECT(ADDRESS(K37*2+2,3))),"",INDIRECT(ADDRESS(K37*2+2,3)))</f>
        <v>Москова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35" sqref="B35:K35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93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13</v>
      </c>
    </row>
    <row r="2" spans="2:13" ht="21.75" thickBot="1" x14ac:dyDescent="0.4"/>
    <row r="3" spans="2:13" ht="21.75" thickBot="1" x14ac:dyDescent="0.4">
      <c r="B3" s="6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6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84</v>
      </c>
      <c r="D4" s="93"/>
      <c r="E4" s="94"/>
      <c r="F4" s="7" t="s">
        <v>4</v>
      </c>
      <c r="G4" s="8" t="str">
        <f ca="1">INDIRECT(ADDRESS(21,6))&amp;":"&amp;INDIRECT(ADDRESS(21,7))</f>
        <v>12:13</v>
      </c>
      <c r="H4" s="8" t="str">
        <f ca="1">INDIRECT(ADDRESS(25,7))&amp;":"&amp;INDIRECT(ADDRESS(25,6))</f>
        <v>13:11</v>
      </c>
      <c r="I4" s="9" t="str">
        <f ca="1">INDIRECT(ADDRESS(16,6))&amp;":"&amp;INDIRECT(ADDRESS(16,7))</f>
        <v>13:4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-1</v>
      </c>
      <c r="H5" s="12">
        <f ca="1">IF(LEN(INDIRECT(ADDRESS(ROW()-1, COLUMN())))=1,"",INDIRECT(ADDRESS(25,7))-INDIRECT(ADDRESS(25,6)))</f>
        <v>2</v>
      </c>
      <c r="I5" s="13">
        <f ca="1">IF(LEN(INDIRECT(ADDRESS(ROW()-1, COLUMN())))=1,"",INDIRECT(ADDRESS(16,6))-INDIRECT(ADDRESS(16,7)))</f>
        <v>9</v>
      </c>
      <c r="J5" s="80"/>
      <c r="K5" s="12">
        <f ca="1">IF(COUNT(F5:I5)=0,"",SUM(F5:I5)-IF(F7="",0,F7)-IF(F9="",0,F9)-IF(F11="",0,F11))</f>
        <v>19</v>
      </c>
      <c r="L5" s="73"/>
    </row>
    <row r="6" spans="2:13" x14ac:dyDescent="0.35">
      <c r="B6" s="75">
        <v>2</v>
      </c>
      <c r="C6" s="77" t="s">
        <v>94</v>
      </c>
      <c r="D6" s="78"/>
      <c r="E6" s="79"/>
      <c r="F6" s="14" t="str">
        <f ca="1">INDIRECT(ADDRESS(33,6))&amp;":"&amp;INDIRECT(ADDRESS(33,7))</f>
        <v>10:13</v>
      </c>
      <c r="G6" s="15" t="s">
        <v>4</v>
      </c>
      <c r="H6" s="16" t="str">
        <f ca="1">INDIRECT(ADDRESS(17,6))&amp;":"&amp;INDIRECT(ADDRESS(17,7))</f>
        <v>13:4</v>
      </c>
      <c r="I6" s="17" t="str">
        <f ca="1">INDIRECT(ADDRESS(24,6))&amp;":"&amp;INDIRECT(ADDRESS(24,7))</f>
        <v>13:8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-3</v>
      </c>
      <c r="G7" s="19" t="s">
        <v>4</v>
      </c>
      <c r="H7" s="12">
        <f ca="1">IF(LEN(INDIRECT(ADDRESS(ROW()-1, COLUMN())))=1,"",INDIRECT(ADDRESS(17,6))-INDIRECT(ADDRESS(17,7)))</f>
        <v>9</v>
      </c>
      <c r="I7" s="13">
        <f ca="1">IF(LEN(INDIRECT(ADDRESS(ROW()-1, COLUMN())))=1,"",INDIRECT(ADDRESS(24,6))-INDIRECT(ADDRESS(24,7)))</f>
        <v>5</v>
      </c>
      <c r="J7" s="80"/>
      <c r="K7" s="12">
        <f ca="1">IF(COUNT(F7:I7)=0,"",SUM(F7:I7)-IF(G5="",0,G5)-IF(G9="",0,G9)-IF(G11="",0,G11))</f>
        <v>9</v>
      </c>
      <c r="L7" s="73"/>
    </row>
    <row r="8" spans="2:13" x14ac:dyDescent="0.35">
      <c r="B8" s="75">
        <v>3</v>
      </c>
      <c r="C8" s="77" t="s">
        <v>90</v>
      </c>
      <c r="D8" s="78"/>
      <c r="E8" s="79"/>
      <c r="F8" s="14" t="str">
        <f ca="1">INDIRECT(ADDRESS(37,7))&amp;":"&amp;INDIRECT(ADDRESS(37,6))</f>
        <v>9:13</v>
      </c>
      <c r="G8" s="16" t="str">
        <f ca="1">INDIRECT(ADDRESS(29,6))&amp;":"&amp;INDIRECT(ADDRESS(29,7))</f>
        <v>13:9</v>
      </c>
      <c r="H8" s="15" t="s">
        <v>4</v>
      </c>
      <c r="I8" s="17" t="str">
        <f ca="1">INDIRECT(ADDRESS(20,7))&amp;":"&amp;INDIRECT(ADDRESS(20,6))</f>
        <v>5:13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-4</v>
      </c>
      <c r="G9" s="12">
        <f ca="1">IF(LEN(INDIRECT(ADDRESS(ROW()-1, COLUMN())))=1,"",INDIRECT(ADDRESS(29,6))-INDIRECT(ADDRESS(29,7)))</f>
        <v>4</v>
      </c>
      <c r="H9" s="19" t="s">
        <v>4</v>
      </c>
      <c r="I9" s="13">
        <f ca="1">IF(LEN(INDIRECT(ADDRESS(ROW()-1, COLUMN())))=1,"",INDIRECT(ADDRESS(20,7))-INDIRECT(ADDRESS(20,6)))</f>
        <v>-8</v>
      </c>
      <c r="J9" s="80"/>
      <c r="K9" s="12">
        <f ca="1">IF(COUNT(F9:I9)=0,"",SUM(F9:I9)-IF(H5="",0,H5)-IF(H7="",0,H7)-IF(H11="",0,H11))</f>
        <v>-11</v>
      </c>
      <c r="L9" s="73"/>
    </row>
    <row r="10" spans="2:13" x14ac:dyDescent="0.35">
      <c r="B10" s="75">
        <v>4</v>
      </c>
      <c r="C10" s="77" t="s">
        <v>95</v>
      </c>
      <c r="D10" s="78"/>
      <c r="E10" s="79"/>
      <c r="F10" s="14" t="str">
        <f ca="1">INDIRECT(ADDRESS(28,6))&amp;":"&amp;INDIRECT(ADDRESS(28,7))</f>
        <v>11:13</v>
      </c>
      <c r="G10" s="16" t="str">
        <f ca="1">INDIRECT(ADDRESS(36,6))&amp;":"&amp;INDIRECT(ADDRESS(36,7))</f>
        <v>12:13</v>
      </c>
      <c r="H10" s="16" t="str">
        <f ca="1">INDIRECT(ADDRESS(32,7))&amp;":"&amp;INDIRECT(ADDRESS(32,6))</f>
        <v>5:13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-2</v>
      </c>
      <c r="G11" s="22">
        <f ca="1">IF(LEN(INDIRECT(ADDRESS(ROW()-1, COLUMN())))=1,"",INDIRECT(ADDRESS(36,6))-INDIRECT(ADDRESS(36,7)))</f>
        <v>-1</v>
      </c>
      <c r="H11" s="22">
        <f ca="1">IF(LEN(INDIRECT(ADDRESS(ROW()-1, COLUMN())))=1,"",INDIRECT(ADDRESS(32,7))-INDIRECT(ADDRESS(32,6)))</f>
        <v>-8</v>
      </c>
      <c r="I11" s="23" t="s">
        <v>4</v>
      </c>
      <c r="J11" s="85"/>
      <c r="K11" s="22">
        <f ca="1">IF(COUNT(F11:I11)=0,"",SUM(F11:I11)-IF(I5="",0,I5)-IF(I7="",0,I7)-IF(I9="",0,I9))</f>
        <v>-17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Базарев</v>
      </c>
      <c r="D16" s="69"/>
      <c r="E16" s="70"/>
      <c r="F16" s="25">
        <v>13</v>
      </c>
      <c r="G16" s="26">
        <v>4</v>
      </c>
      <c r="H16" s="71" t="str">
        <f ca="1">IF(ISBLANK(INDIRECT(ADDRESS(K16*2+2,3))),"",INDIRECT(ADDRESS(K16*2+2,3)))</f>
        <v>Лагутин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Аниськин</v>
      </c>
      <c r="D17" s="69"/>
      <c r="E17" s="70"/>
      <c r="F17" s="25">
        <v>13</v>
      </c>
      <c r="G17" s="26">
        <v>4</v>
      </c>
      <c r="H17" s="71" t="str">
        <f ca="1">IF(ISBLANK(INDIRECT(ADDRESS(K17*2+2,3))),"",INDIRECT(ADDRESS(K17*2+2,3)))</f>
        <v>Медведева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Лагутин</v>
      </c>
      <c r="D20" s="69"/>
      <c r="E20" s="70"/>
      <c r="F20" s="25">
        <v>13</v>
      </c>
      <c r="G20" s="26">
        <v>5</v>
      </c>
      <c r="H20" s="71" t="str">
        <f ca="1">IF(ISBLANK(INDIRECT(ADDRESS(K20*2+2,3))),"",INDIRECT(ADDRESS(K20*2+2,3)))</f>
        <v>Медведева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Базарев</v>
      </c>
      <c r="D21" s="69"/>
      <c r="E21" s="70"/>
      <c r="F21" s="25">
        <v>12</v>
      </c>
      <c r="G21" s="26">
        <v>13</v>
      </c>
      <c r="H21" s="71" t="str">
        <f ca="1">IF(ISBLANK(INDIRECT(ADDRESS(K21*2+2,3))),"",INDIRECT(ADDRESS(K21*2+2,3)))</f>
        <v>Аниськин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Аниськин</v>
      </c>
      <c r="D24" s="69"/>
      <c r="E24" s="70"/>
      <c r="F24" s="25">
        <v>13</v>
      </c>
      <c r="G24" s="26">
        <v>8</v>
      </c>
      <c r="H24" s="71" t="str">
        <f ca="1">IF(ISBLANK(INDIRECT(ADDRESS(K24*2+2,3))),"",INDIRECT(ADDRESS(K24*2+2,3)))</f>
        <v>Лагутин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Медведева</v>
      </c>
      <c r="D25" s="69"/>
      <c r="E25" s="70"/>
      <c r="F25" s="25">
        <v>11</v>
      </c>
      <c r="G25" s="26">
        <v>13</v>
      </c>
      <c r="H25" s="71" t="str">
        <f ca="1">IF(ISBLANK(INDIRECT(ADDRESS(K25*2+2,3))),"",INDIRECT(ADDRESS(K25*2+2,3)))</f>
        <v>Базарев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Лагутин</v>
      </c>
      <c r="D28" s="69"/>
      <c r="E28" s="70"/>
      <c r="F28" s="25">
        <v>11</v>
      </c>
      <c r="G28" s="26">
        <v>13</v>
      </c>
      <c r="H28" s="71" t="str">
        <f ca="1">IF(ISBLANK(INDIRECT(ADDRESS(K28*2+2,3))),"",INDIRECT(ADDRESS(K28*2+2,3)))</f>
        <v>Базарев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Медведева</v>
      </c>
      <c r="D29" s="69"/>
      <c r="E29" s="70"/>
      <c r="F29" s="25">
        <v>13</v>
      </c>
      <c r="G29" s="26">
        <v>9</v>
      </c>
      <c r="H29" s="71" t="str">
        <f ca="1">IF(ISBLANK(INDIRECT(ADDRESS(K29*2+2,3))),"",INDIRECT(ADDRESS(K29*2+2,3)))</f>
        <v>Аниськин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Медведева</v>
      </c>
      <c r="D32" s="69"/>
      <c r="E32" s="70"/>
      <c r="F32" s="25">
        <v>13</v>
      </c>
      <c r="G32" s="26">
        <v>5</v>
      </c>
      <c r="H32" s="71" t="str">
        <f ca="1">IF(ISBLANK(INDIRECT(ADDRESS(K32*2+2,3))),"",INDIRECT(ADDRESS(K32*2+2,3)))</f>
        <v>Лагутин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Аниськин</v>
      </c>
      <c r="D33" s="69"/>
      <c r="E33" s="70"/>
      <c r="F33" s="25">
        <v>10</v>
      </c>
      <c r="G33" s="26">
        <v>13</v>
      </c>
      <c r="H33" s="71" t="str">
        <f ca="1">IF(ISBLANK(INDIRECT(ADDRESS(K33*2+2,3))),"",INDIRECT(ADDRESS(K33*2+2,3)))</f>
        <v>Базарев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Лагутин</v>
      </c>
      <c r="D36" s="69"/>
      <c r="E36" s="70"/>
      <c r="F36" s="25">
        <v>12</v>
      </c>
      <c r="G36" s="26">
        <v>13</v>
      </c>
      <c r="H36" s="71" t="str">
        <f ca="1">IF(ISBLANK(INDIRECT(ADDRESS(K36*2+2,3))),"",INDIRECT(ADDRESS(K36*2+2,3)))</f>
        <v>Аниськин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Базарев</v>
      </c>
      <c r="D37" s="69"/>
      <c r="E37" s="70"/>
      <c r="F37" s="25">
        <v>13</v>
      </c>
      <c r="G37" s="26">
        <v>9</v>
      </c>
      <c r="H37" s="71" t="str">
        <f ca="1">IF(ISBLANK(INDIRECT(ADDRESS(K37*2+2,3))),"",INDIRECT(ADDRESS(K37*2+2,3)))</f>
        <v>Медведева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H16:J16"/>
    <mergeCell ref="B6:B7"/>
    <mergeCell ref="C6:E7"/>
    <mergeCell ref="J6:J7"/>
    <mergeCell ref="B10:B11"/>
    <mergeCell ref="C10:E11"/>
    <mergeCell ref="J10:J11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N11" sqref="N11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96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15</v>
      </c>
    </row>
    <row r="2" spans="2:13" ht="21.75" thickBot="1" x14ac:dyDescent="0.4"/>
    <row r="3" spans="2:13" ht="21.75" thickBot="1" x14ac:dyDescent="0.4">
      <c r="B3" s="6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6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83</v>
      </c>
      <c r="D4" s="93"/>
      <c r="E4" s="94"/>
      <c r="F4" s="7" t="s">
        <v>4</v>
      </c>
      <c r="G4" s="8" t="str">
        <f ca="1">INDIRECT(ADDRESS(21,6))&amp;":"&amp;INDIRECT(ADDRESS(21,7))</f>
        <v>9:13</v>
      </c>
      <c r="H4" s="8" t="str">
        <f ca="1">INDIRECT(ADDRESS(25,7))&amp;":"&amp;INDIRECT(ADDRESS(25,6))</f>
        <v>13:9</v>
      </c>
      <c r="I4" s="9" t="str">
        <f ca="1">INDIRECT(ADDRESS(16,6))&amp;":"&amp;INDIRECT(ADDRESS(16,7))</f>
        <v>13:0</v>
      </c>
      <c r="J4" s="95">
        <f ca="1">IF(COUNT(F5:I5)=0,"",COUNTIF(F5:I5,"&gt;0")+0.5*COUNTIF(F5:I5,0)+IFERROR(0.5-SIGN(F7)/2,0)+IFERROR(0.5-SIGN(F9)/2,0)+IFERROR(0.5-SIGN(F11)/2,0))</f>
        <v>4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-4</v>
      </c>
      <c r="H5" s="12">
        <f ca="1">IF(LEN(INDIRECT(ADDRESS(ROW()-1, COLUMN())))=1,"",INDIRECT(ADDRESS(25,7))-INDIRECT(ADDRESS(25,6)))</f>
        <v>4</v>
      </c>
      <c r="I5" s="13">
        <f ca="1">IF(LEN(INDIRECT(ADDRESS(ROW()-1, COLUMN())))=1,"",INDIRECT(ADDRESS(16,6))-INDIRECT(ADDRESS(16,7)))</f>
        <v>13</v>
      </c>
      <c r="J5" s="80"/>
      <c r="K5" s="12">
        <f ca="1">IF(COUNT(F5:I5)=0,"",SUM(F5:I5)-IF(F7="",0,F7)-IF(F9="",0,F9)-IF(F11="",0,F11))</f>
        <v>17</v>
      </c>
      <c r="L5" s="73"/>
    </row>
    <row r="6" spans="2:13" x14ac:dyDescent="0.35">
      <c r="B6" s="75">
        <v>2</v>
      </c>
      <c r="C6" s="77" t="s">
        <v>97</v>
      </c>
      <c r="D6" s="78"/>
      <c r="E6" s="79"/>
      <c r="F6" s="14" t="str">
        <f ca="1">INDIRECT(ADDRESS(33,6))&amp;":"&amp;INDIRECT(ADDRESS(33,7))</f>
        <v>8:13</v>
      </c>
      <c r="G6" s="15" t="s">
        <v>4</v>
      </c>
      <c r="H6" s="16" t="str">
        <f ca="1">INDIRECT(ADDRESS(17,6))&amp;":"&amp;INDIRECT(ADDRESS(17,7))</f>
        <v>13:9</v>
      </c>
      <c r="I6" s="17" t="str">
        <f ca="1">INDIRECT(ADDRESS(24,6))&amp;":"&amp;INDIRECT(ADDRESS(24,7))</f>
        <v>3:13</v>
      </c>
      <c r="J6" s="80">
        <f ca="1">IF(COUNT(F7:I7)=0,"",COUNTIF(F7:I7,"&gt;0")+0.5*COUNTIF(F7:I7,0)+IFERROR(0.5-SIGN(G5)/2,0)+IFERROR(0.5-SIGN(G9)/2,0)+IFERROR(0.5-SIGN(G11)/2,0))</f>
        <v>3</v>
      </c>
      <c r="K6" s="12"/>
      <c r="L6" s="73">
        <v>3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-5</v>
      </c>
      <c r="G7" s="19" t="s">
        <v>4</v>
      </c>
      <c r="H7" s="12">
        <f ca="1">IF(LEN(INDIRECT(ADDRESS(ROW()-1, COLUMN())))=1,"",INDIRECT(ADDRESS(17,6))-INDIRECT(ADDRESS(17,7)))</f>
        <v>4</v>
      </c>
      <c r="I7" s="13">
        <f ca="1">IF(LEN(INDIRECT(ADDRESS(ROW()-1, COLUMN())))=1,"",INDIRECT(ADDRESS(24,6))-INDIRECT(ADDRESS(24,7)))</f>
        <v>-10</v>
      </c>
      <c r="J7" s="80"/>
      <c r="K7" s="12">
        <f ca="1">IF(COUNT(F7:I7)=0,"",SUM(F7:I7)-IF(G5="",0,G5)-IF(G9="",0,G9)-IF(G11="",0,G11))</f>
        <v>-12</v>
      </c>
      <c r="L7" s="73"/>
    </row>
    <row r="8" spans="2:13" x14ac:dyDescent="0.35">
      <c r="B8" s="75">
        <v>3</v>
      </c>
      <c r="C8" s="77" t="s">
        <v>165</v>
      </c>
      <c r="D8" s="78"/>
      <c r="E8" s="79"/>
      <c r="F8" s="14" t="str">
        <f ca="1">INDIRECT(ADDRESS(37,7))&amp;":"&amp;INDIRECT(ADDRESS(37,6))</f>
        <v>6:13</v>
      </c>
      <c r="G8" s="16" t="str">
        <f ca="1">INDIRECT(ADDRESS(29,6))&amp;":"&amp;INDIRECT(ADDRESS(29,7))</f>
        <v>10:13</v>
      </c>
      <c r="H8" s="15" t="s">
        <v>4</v>
      </c>
      <c r="I8" s="17" t="str">
        <f ca="1">INDIRECT(ADDRESS(20,7))&amp;":"&amp;INDIRECT(ADDRESS(20,6))</f>
        <v>10:13</v>
      </c>
      <c r="J8" s="80">
        <f ca="1">IF(COUNT(F9:I9)=0,"",COUNTIF(F9:I9,"&gt;0")+0.5*COUNTIF(F9:I9,0)+IFERROR(0.5-SIGN(H5)/2,0)+IFERROR(0.5-SIGN(H7)/2,0)+IFERROR(0.5-SIGN(H11)/2,0))</f>
        <v>1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-7</v>
      </c>
      <c r="G9" s="12">
        <f ca="1">IF(LEN(INDIRECT(ADDRESS(ROW()-1, COLUMN())))=1,"",INDIRECT(ADDRESS(29,6))-INDIRECT(ADDRESS(29,7)))</f>
        <v>-3</v>
      </c>
      <c r="H9" s="19" t="s">
        <v>4</v>
      </c>
      <c r="I9" s="13">
        <f ca="1">IF(LEN(INDIRECT(ADDRESS(ROW()-1, COLUMN())))=1,"",INDIRECT(ADDRESS(20,7))-INDIRECT(ADDRESS(20,6)))</f>
        <v>-3</v>
      </c>
      <c r="J9" s="80"/>
      <c r="K9" s="12">
        <f ca="1">IF(COUNT(F9:I9)=0,"",SUM(F9:I9)-IF(H5="",0,H5)-IF(H7="",0,H7)-IF(H11="",0,H11))</f>
        <v>-11</v>
      </c>
      <c r="L9" s="73"/>
    </row>
    <row r="10" spans="2:13" x14ac:dyDescent="0.35">
      <c r="B10" s="75">
        <v>4</v>
      </c>
      <c r="C10" s="77" t="s">
        <v>129</v>
      </c>
      <c r="D10" s="78"/>
      <c r="E10" s="79"/>
      <c r="F10" s="14" t="str">
        <f ca="1">INDIRECT(ADDRESS(28,6))&amp;":"&amp;INDIRECT(ADDRESS(28,7))</f>
        <v>13:5</v>
      </c>
      <c r="G10" s="16" t="str">
        <f ca="1">INDIRECT(ADDRESS(36,6))&amp;":"&amp;INDIRECT(ADDRESS(36,7))</f>
        <v>13:5</v>
      </c>
      <c r="H10" s="16" t="str">
        <f ca="1">INDIRECT(ADDRESS(32,7))&amp;":"&amp;INDIRECT(ADDRESS(32,6))</f>
        <v>3:13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4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8</v>
      </c>
      <c r="G11" s="22">
        <f ca="1">IF(LEN(INDIRECT(ADDRESS(ROW()-1, COLUMN())))=1,"",INDIRECT(ADDRESS(36,6))-INDIRECT(ADDRESS(36,7)))</f>
        <v>8</v>
      </c>
      <c r="H11" s="22">
        <f ca="1">IF(LEN(INDIRECT(ADDRESS(ROW()-1, COLUMN())))=1,"",INDIRECT(ADDRESS(32,7))-INDIRECT(ADDRESS(32,6)))</f>
        <v>-10</v>
      </c>
      <c r="I11" s="23" t="s">
        <v>4</v>
      </c>
      <c r="J11" s="85"/>
      <c r="K11" s="22">
        <f ca="1">IF(COUNT(F11:I11)=0,"",SUM(F11:I11)-IF(I5="",0,I5)-IF(I7="",0,I7)-IF(I9="",0,I9))</f>
        <v>6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Гришков</v>
      </c>
      <c r="D16" s="69"/>
      <c r="E16" s="70"/>
      <c r="F16" s="25">
        <v>13</v>
      </c>
      <c r="G16" s="26">
        <v>0</v>
      </c>
      <c r="H16" s="71" t="str">
        <f ca="1">IF(ISBLANK(INDIRECT(ADDRESS(K16*2+2,3))),"",INDIRECT(ADDRESS(K16*2+2,3)))</f>
        <v>Рязанская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Санникова</v>
      </c>
      <c r="D17" s="69"/>
      <c r="E17" s="70"/>
      <c r="F17" s="25">
        <v>13</v>
      </c>
      <c r="G17" s="26">
        <v>9</v>
      </c>
      <c r="H17" s="71" t="str">
        <f ca="1">IF(ISBLANK(INDIRECT(ADDRESS(K17*2+2,3))),"",INDIRECT(ADDRESS(K17*2+2,3)))</f>
        <v>Кривулин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Рязанская</v>
      </c>
      <c r="D20" s="69"/>
      <c r="E20" s="70"/>
      <c r="F20" s="25">
        <v>13</v>
      </c>
      <c r="G20" s="26">
        <v>10</v>
      </c>
      <c r="H20" s="71" t="str">
        <f ca="1">IF(ISBLANK(INDIRECT(ADDRESS(K20*2+2,3))),"",INDIRECT(ADDRESS(K20*2+2,3)))</f>
        <v>Кривулин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Гришков</v>
      </c>
      <c r="D21" s="69"/>
      <c r="E21" s="70"/>
      <c r="F21" s="25">
        <v>9</v>
      </c>
      <c r="G21" s="26">
        <v>13</v>
      </c>
      <c r="H21" s="71" t="str">
        <f ca="1">IF(ISBLANK(INDIRECT(ADDRESS(K21*2+2,3))),"",INDIRECT(ADDRESS(K21*2+2,3)))</f>
        <v>Санникова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Санникова</v>
      </c>
      <c r="D24" s="69"/>
      <c r="E24" s="70"/>
      <c r="F24" s="25">
        <v>3</v>
      </c>
      <c r="G24" s="26">
        <v>13</v>
      </c>
      <c r="H24" s="71" t="str">
        <f ca="1">IF(ISBLANK(INDIRECT(ADDRESS(K24*2+2,3))),"",INDIRECT(ADDRESS(K24*2+2,3)))</f>
        <v>Рязанская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Кривулин</v>
      </c>
      <c r="D25" s="69"/>
      <c r="E25" s="70"/>
      <c r="F25" s="25">
        <v>9</v>
      </c>
      <c r="G25" s="26">
        <v>13</v>
      </c>
      <c r="H25" s="71" t="str">
        <f ca="1">IF(ISBLANK(INDIRECT(ADDRESS(K25*2+2,3))),"",INDIRECT(ADDRESS(K25*2+2,3)))</f>
        <v>Гришков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Рязанская</v>
      </c>
      <c r="D28" s="69"/>
      <c r="E28" s="70"/>
      <c r="F28" s="25">
        <v>13</v>
      </c>
      <c r="G28" s="26">
        <v>5</v>
      </c>
      <c r="H28" s="71" t="str">
        <f ca="1">IF(ISBLANK(INDIRECT(ADDRESS(K28*2+2,3))),"",INDIRECT(ADDRESS(K28*2+2,3)))</f>
        <v>Гришков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Кривулин</v>
      </c>
      <c r="D29" s="69"/>
      <c r="E29" s="70"/>
      <c r="F29" s="25">
        <v>10</v>
      </c>
      <c r="G29" s="26">
        <v>13</v>
      </c>
      <c r="H29" s="71" t="str">
        <f ca="1">IF(ISBLANK(INDIRECT(ADDRESS(K29*2+2,3))),"",INDIRECT(ADDRESS(K29*2+2,3)))</f>
        <v>Санникова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Кривулин</v>
      </c>
      <c r="D32" s="69"/>
      <c r="E32" s="70"/>
      <c r="F32" s="25">
        <v>13</v>
      </c>
      <c r="G32" s="26">
        <v>3</v>
      </c>
      <c r="H32" s="71" t="str">
        <f ca="1">IF(ISBLANK(INDIRECT(ADDRESS(K32*2+2,3))),"",INDIRECT(ADDRESS(K32*2+2,3)))</f>
        <v>Рязанская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Санникова</v>
      </c>
      <c r="D33" s="69"/>
      <c r="E33" s="70"/>
      <c r="F33" s="25">
        <v>8</v>
      </c>
      <c r="G33" s="26">
        <v>13</v>
      </c>
      <c r="H33" s="71" t="str">
        <f ca="1">IF(ISBLANK(INDIRECT(ADDRESS(K33*2+2,3))),"",INDIRECT(ADDRESS(K33*2+2,3)))</f>
        <v>Гришков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Рязанская</v>
      </c>
      <c r="D36" s="69"/>
      <c r="E36" s="70"/>
      <c r="F36" s="25">
        <v>13</v>
      </c>
      <c r="G36" s="26">
        <v>5</v>
      </c>
      <c r="H36" s="71" t="str">
        <f ca="1">IF(ISBLANK(INDIRECT(ADDRESS(K36*2+2,3))),"",INDIRECT(ADDRESS(K36*2+2,3)))</f>
        <v>Санникова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Гришков</v>
      </c>
      <c r="D37" s="69"/>
      <c r="E37" s="70"/>
      <c r="F37" s="25">
        <v>13</v>
      </c>
      <c r="G37" s="26">
        <v>6</v>
      </c>
      <c r="H37" s="71" t="str">
        <f ca="1">IF(ISBLANK(INDIRECT(ADDRESS(K37*2+2,3))),"",INDIRECT(ADDRESS(K37*2+2,3)))</f>
        <v>Кривулин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H16:J16"/>
    <mergeCell ref="B6:B7"/>
    <mergeCell ref="C6:E7"/>
    <mergeCell ref="J6:J7"/>
    <mergeCell ref="B10:B11"/>
    <mergeCell ref="C10:E11"/>
    <mergeCell ref="J10:J11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N11" sqref="N11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98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15</v>
      </c>
    </row>
    <row r="2" spans="2:13" ht="21.75" thickBot="1" x14ac:dyDescent="0.4"/>
    <row r="3" spans="2:13" ht="21.75" thickBot="1" x14ac:dyDescent="0.4">
      <c r="B3" s="6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6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99</v>
      </c>
      <c r="D4" s="93"/>
      <c r="E4" s="94"/>
      <c r="F4" s="7" t="s">
        <v>4</v>
      </c>
      <c r="G4" s="8" t="str">
        <f ca="1">INDIRECT(ADDRESS(21,6))&amp;":"&amp;INDIRECT(ADDRESS(21,7))</f>
        <v>13:9</v>
      </c>
      <c r="H4" s="8" t="str">
        <f ca="1">INDIRECT(ADDRESS(25,7))&amp;":"&amp;INDIRECT(ADDRESS(25,6))</f>
        <v>:</v>
      </c>
      <c r="I4" s="9" t="str">
        <f ca="1">INDIRECT(ADDRESS(16,6))&amp;":"&amp;INDIRECT(ADDRESS(16,7))</f>
        <v>13:5</v>
      </c>
      <c r="J4" s="95">
        <f ca="1">IF(COUNT(F5:I5)=0,"",COUNTIF(F5:I5,"&gt;0")+0.5*COUNTIF(F5:I5,0)+IFERROR(0.5-SIGN(F7)/2,0)+IFERROR(0.5-SIGN(F9)/2,0)+IFERROR(0.5-SIGN(F11)/2,0))</f>
        <v>2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4</v>
      </c>
      <c r="H5" s="12" t="str">
        <f ca="1">IF(LEN(INDIRECT(ADDRESS(ROW()-1, COLUMN())))=1,"",INDIRECT(ADDRESS(25,7))-INDIRECT(ADDRESS(25,6)))</f>
        <v/>
      </c>
      <c r="I5" s="13">
        <f ca="1">IF(LEN(INDIRECT(ADDRESS(ROW()-1, COLUMN())))=1,"",INDIRECT(ADDRESS(16,6))-INDIRECT(ADDRESS(16,7)))</f>
        <v>8</v>
      </c>
      <c r="J5" s="80"/>
      <c r="K5" s="12">
        <f ca="1">IF(COUNT(F5:I5)=0,"",SUM(F5:I5)-IF(F7="",0,F7)-IF(F9="",0,F9)-IF(F11="",0,F11))</f>
        <v>8</v>
      </c>
      <c r="L5" s="73"/>
    </row>
    <row r="6" spans="2:13" x14ac:dyDescent="0.35">
      <c r="B6" s="75">
        <v>2</v>
      </c>
      <c r="C6" s="77" t="s">
        <v>130</v>
      </c>
      <c r="D6" s="78"/>
      <c r="E6" s="79"/>
      <c r="F6" s="14" t="str">
        <f ca="1">INDIRECT(ADDRESS(33,6))&amp;":"&amp;INDIRECT(ADDRESS(33,7))</f>
        <v>12:10</v>
      </c>
      <c r="G6" s="15" t="s">
        <v>4</v>
      </c>
      <c r="H6" s="16" t="str">
        <f ca="1">INDIRECT(ADDRESS(17,6))&amp;":"&amp;INDIRECT(ADDRESS(17,7))</f>
        <v>:</v>
      </c>
      <c r="I6" s="17" t="str">
        <f ca="1">INDIRECT(ADDRESS(24,6))&amp;":"&amp;INDIRECT(ADDRESS(24,7))</f>
        <v>13:8</v>
      </c>
      <c r="J6" s="80">
        <f ca="1">IF(COUNT(F7:I7)=0,"",COUNTIF(F7:I7,"&gt;0")+0.5*COUNTIF(F7:I7,0)+IFERROR(0.5-SIGN(G5)/2,0)+IFERROR(0.5-SIGN(G9)/2,0)+IFERROR(0.5-SIGN(G11)/2,0))</f>
        <v>2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2</v>
      </c>
      <c r="G7" s="19" t="s">
        <v>4</v>
      </c>
      <c r="H7" s="12" t="str">
        <f ca="1">IF(LEN(INDIRECT(ADDRESS(ROW()-1, COLUMN())))=1,"",INDIRECT(ADDRESS(17,6))-INDIRECT(ADDRESS(17,7)))</f>
        <v/>
      </c>
      <c r="I7" s="13">
        <f ca="1">IF(LEN(INDIRECT(ADDRESS(ROW()-1, COLUMN())))=1,"",INDIRECT(ADDRESS(24,6))-INDIRECT(ADDRESS(24,7)))</f>
        <v>5</v>
      </c>
      <c r="J7" s="80"/>
      <c r="K7" s="12">
        <f ca="1">IF(COUNT(F7:I7)=0,"",SUM(F7:I7)-IF(G5="",0,G5)-IF(G9="",0,G9)-IF(G11="",0,G11))</f>
        <v>2</v>
      </c>
      <c r="L7" s="73"/>
    </row>
    <row r="8" spans="2:13" x14ac:dyDescent="0.35">
      <c r="B8" s="75">
        <v>3</v>
      </c>
      <c r="C8" s="77"/>
      <c r="D8" s="78"/>
      <c r="E8" s="79"/>
      <c r="F8" s="14" t="str">
        <f ca="1">INDIRECT(ADDRESS(37,7))&amp;":"&amp;INDIRECT(ADDRESS(37,6))</f>
        <v>:</v>
      </c>
      <c r="G8" s="16" t="str">
        <f ca="1">INDIRECT(ADDRESS(29,6))&amp;":"&amp;INDIRECT(ADDRESS(29,7))</f>
        <v>:</v>
      </c>
      <c r="H8" s="15" t="s">
        <v>4</v>
      </c>
      <c r="I8" s="17" t="str">
        <f ca="1">INDIRECT(ADDRESS(20,7))&amp;":"&amp;INDIRECT(ADDRESS(20,6))</f>
        <v>:</v>
      </c>
      <c r="J8" s="80" t="str">
        <f ca="1">IF(COUNT(F9:I9)=0,"",COUNTIF(F9:I9,"&gt;0")+0.5*COUNTIF(F9:I9,0)+IFERROR(0.5-SIGN(H5)/2,0)+IFERROR(0.5-SIGN(H7)/2,0)+IFERROR(0.5-SIGN(H11)/2,0))</f>
        <v/>
      </c>
      <c r="K8" s="12"/>
      <c r="L8" s="73"/>
    </row>
    <row r="9" spans="2:13" x14ac:dyDescent="0.35">
      <c r="B9" s="76"/>
      <c r="C9" s="77"/>
      <c r="D9" s="78"/>
      <c r="E9" s="79"/>
      <c r="F9" s="18" t="str">
        <f ca="1">IF(LEN(INDIRECT(ADDRESS(ROW()-1, COLUMN())))=1,"",INDIRECT(ADDRESS(37,7))-INDIRECT(ADDRESS(37,6)))</f>
        <v/>
      </c>
      <c r="G9" s="12" t="str">
        <f ca="1">IF(LEN(INDIRECT(ADDRESS(ROW()-1, COLUMN())))=1,"",INDIRECT(ADDRESS(29,6))-INDIRECT(ADDRESS(29,7)))</f>
        <v/>
      </c>
      <c r="H9" s="19" t="s">
        <v>4</v>
      </c>
      <c r="I9" s="13" t="str">
        <f ca="1">IF(LEN(INDIRECT(ADDRESS(ROW()-1, COLUMN())))=1,"",INDIRECT(ADDRESS(20,7))-INDIRECT(ADDRESS(20,6)))</f>
        <v/>
      </c>
      <c r="J9" s="80"/>
      <c r="K9" s="12" t="str">
        <f ca="1">IF(COUNT(F9:I9)=0,"",SUM(F9:I9)-IF(H5="",0,H5)-IF(H7="",0,H7)-IF(H11="",0,H11))</f>
        <v/>
      </c>
      <c r="L9" s="73"/>
    </row>
    <row r="10" spans="2:13" x14ac:dyDescent="0.35">
      <c r="B10" s="75">
        <v>4</v>
      </c>
      <c r="C10" s="77" t="s">
        <v>100</v>
      </c>
      <c r="D10" s="78"/>
      <c r="E10" s="79"/>
      <c r="F10" s="14" t="str">
        <f ca="1">INDIRECT(ADDRESS(28,6))&amp;":"&amp;INDIRECT(ADDRESS(28,7))</f>
        <v>13:11</v>
      </c>
      <c r="G10" s="16" t="str">
        <f ca="1">INDIRECT(ADDRESS(36,6))&amp;":"&amp;INDIRECT(ADDRESS(36,7))</f>
        <v>13:12</v>
      </c>
      <c r="H10" s="16" t="str">
        <f ca="1">INDIRECT(ADDRESS(32,7))&amp;":"&amp;INDIRECT(ADDRESS(32,6))</f>
        <v>: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2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2</v>
      </c>
      <c r="G11" s="22">
        <f ca="1">IF(LEN(INDIRECT(ADDRESS(ROW()-1, COLUMN())))=1,"",INDIRECT(ADDRESS(36,6))-INDIRECT(ADDRESS(36,7)))</f>
        <v>1</v>
      </c>
      <c r="H11" s="22" t="str">
        <f ca="1">IF(LEN(INDIRECT(ADDRESS(ROW()-1, COLUMN())))=1,"",INDIRECT(ADDRESS(32,7))-INDIRECT(ADDRESS(32,6)))</f>
        <v/>
      </c>
      <c r="I11" s="23" t="s">
        <v>4</v>
      </c>
      <c r="J11" s="85"/>
      <c r="K11" s="22">
        <f ca="1">IF(COUNT(F11:I11)=0,"",SUM(F11:I11)-IF(I5="",0,I5)-IF(I7="",0,I7)-IF(I9="",0,I9))</f>
        <v>-10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Дурынчев</v>
      </c>
      <c r="D16" s="69"/>
      <c r="E16" s="70"/>
      <c r="F16" s="25">
        <v>13</v>
      </c>
      <c r="G16" s="26">
        <v>5</v>
      </c>
      <c r="H16" s="71" t="str">
        <f ca="1">IF(ISBLANK(INDIRECT(ADDRESS(K16*2+2,3))),"",INDIRECT(ADDRESS(K16*2+2,3)))</f>
        <v>Скляр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Тимченко</v>
      </c>
      <c r="D17" s="69"/>
      <c r="E17" s="70"/>
      <c r="F17" s="25"/>
      <c r="G17" s="26"/>
      <c r="H17" s="71" t="str">
        <f ca="1">IF(ISBLANK(INDIRECT(ADDRESS(K17*2+2,3))),"",INDIRECT(ADDRESS(K17*2+2,3)))</f>
        <v/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Скляр</v>
      </c>
      <c r="D20" s="69"/>
      <c r="E20" s="70"/>
      <c r="F20" s="25"/>
      <c r="G20" s="26"/>
      <c r="H20" s="71" t="str">
        <f ca="1">IF(ISBLANK(INDIRECT(ADDRESS(K20*2+2,3))),"",INDIRECT(ADDRESS(K20*2+2,3)))</f>
        <v/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Дурынчев</v>
      </c>
      <c r="D21" s="69"/>
      <c r="E21" s="70"/>
      <c r="F21" s="25">
        <v>13</v>
      </c>
      <c r="G21" s="26">
        <v>9</v>
      </c>
      <c r="H21" s="71" t="str">
        <f ca="1">IF(ISBLANK(INDIRECT(ADDRESS(K21*2+2,3))),"",INDIRECT(ADDRESS(K21*2+2,3)))</f>
        <v>Тимченко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Тимченко</v>
      </c>
      <c r="D24" s="69"/>
      <c r="E24" s="70"/>
      <c r="F24" s="25">
        <v>13</v>
      </c>
      <c r="G24" s="26">
        <v>8</v>
      </c>
      <c r="H24" s="71" t="str">
        <f ca="1">IF(ISBLANK(INDIRECT(ADDRESS(K24*2+2,3))),"",INDIRECT(ADDRESS(K24*2+2,3)))</f>
        <v>Скляр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/>
      </c>
      <c r="D25" s="69"/>
      <c r="E25" s="70"/>
      <c r="F25" s="25"/>
      <c r="G25" s="26"/>
      <c r="H25" s="71" t="str">
        <f ca="1">IF(ISBLANK(INDIRECT(ADDRESS(K25*2+2,3))),"",INDIRECT(ADDRESS(K25*2+2,3)))</f>
        <v>Дурынчев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Скляр</v>
      </c>
      <c r="D28" s="69"/>
      <c r="E28" s="70"/>
      <c r="F28" s="25">
        <v>13</v>
      </c>
      <c r="G28" s="26">
        <v>11</v>
      </c>
      <c r="H28" s="71" t="str">
        <f ca="1">IF(ISBLANK(INDIRECT(ADDRESS(K28*2+2,3))),"",INDIRECT(ADDRESS(K28*2+2,3)))</f>
        <v>Дурынчев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/>
      </c>
      <c r="D29" s="69"/>
      <c r="E29" s="70"/>
      <c r="F29" s="25"/>
      <c r="G29" s="26"/>
      <c r="H29" s="71" t="str">
        <f ca="1">IF(ISBLANK(INDIRECT(ADDRESS(K29*2+2,3))),"",INDIRECT(ADDRESS(K29*2+2,3)))</f>
        <v>Тимченко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/>
      </c>
      <c r="D32" s="69"/>
      <c r="E32" s="70"/>
      <c r="F32" s="25"/>
      <c r="G32" s="26"/>
      <c r="H32" s="71" t="str">
        <f ca="1">IF(ISBLANK(INDIRECT(ADDRESS(K32*2+2,3))),"",INDIRECT(ADDRESS(K32*2+2,3)))</f>
        <v>Скляр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Тимченко</v>
      </c>
      <c r="D33" s="69"/>
      <c r="E33" s="70"/>
      <c r="F33" s="25">
        <v>12</v>
      </c>
      <c r="G33" s="26">
        <v>10</v>
      </c>
      <c r="H33" s="71" t="str">
        <f ca="1">IF(ISBLANK(INDIRECT(ADDRESS(K33*2+2,3))),"",INDIRECT(ADDRESS(K33*2+2,3)))</f>
        <v>Дурынчев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Скляр</v>
      </c>
      <c r="D36" s="69"/>
      <c r="E36" s="70"/>
      <c r="F36" s="25">
        <v>13</v>
      </c>
      <c r="G36" s="26">
        <v>12</v>
      </c>
      <c r="H36" s="71" t="str">
        <f ca="1">IF(ISBLANK(INDIRECT(ADDRESS(K36*2+2,3))),"",INDIRECT(ADDRESS(K36*2+2,3)))</f>
        <v>Тимченко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Дурынчев</v>
      </c>
      <c r="D37" s="69"/>
      <c r="E37" s="70"/>
      <c r="F37" s="25"/>
      <c r="G37" s="26"/>
      <c r="H37" s="71" t="str">
        <f ca="1">IF(ISBLANK(INDIRECT(ADDRESS(K37*2+2,3))),"",INDIRECT(ADDRESS(K37*2+2,3)))</f>
        <v/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H16:J16"/>
    <mergeCell ref="B6:B7"/>
    <mergeCell ref="C6:E7"/>
    <mergeCell ref="J6:J7"/>
    <mergeCell ref="B10:B11"/>
    <mergeCell ref="C10:E11"/>
    <mergeCell ref="J10:J11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Q11" sqref="Q11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51" customWidth="1"/>
    <col min="14" max="15" width="10.28515625" customWidth="1"/>
  </cols>
  <sheetData>
    <row r="1" spans="1:15" ht="59.25" customHeight="1" x14ac:dyDescent="0.35">
      <c r="B1" s="87" t="s">
        <v>80</v>
      </c>
      <c r="C1" s="87"/>
      <c r="D1" s="87"/>
      <c r="E1" s="87"/>
      <c r="F1" s="87"/>
      <c r="G1" s="87"/>
      <c r="H1" s="87"/>
      <c r="I1" s="87"/>
      <c r="J1" s="87"/>
      <c r="K1" s="87"/>
      <c r="L1" s="48" t="s">
        <v>86</v>
      </c>
      <c r="M1"/>
    </row>
    <row r="2" spans="1:15" ht="15.75" thickBot="1" x14ac:dyDescent="0.3">
      <c r="M2"/>
    </row>
    <row r="3" spans="1:15" ht="30" customHeight="1" thickBot="1" x14ac:dyDescent="0.3">
      <c r="B3" s="6"/>
      <c r="C3" s="88" t="s">
        <v>0</v>
      </c>
      <c r="D3" s="89"/>
      <c r="E3" s="90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49" t="s">
        <v>1</v>
      </c>
      <c r="M3" s="3" t="s">
        <v>2</v>
      </c>
      <c r="N3" s="50" t="s">
        <v>3</v>
      </c>
    </row>
    <row r="4" spans="1:15" ht="24" customHeight="1" x14ac:dyDescent="0.25">
      <c r="A4" s="24"/>
      <c r="B4" s="91">
        <v>1</v>
      </c>
      <c r="C4" s="92" t="s">
        <v>34</v>
      </c>
      <c r="D4" s="93"/>
      <c r="E4" s="94"/>
      <c r="F4" s="7" t="s">
        <v>4</v>
      </c>
      <c r="G4" s="8" t="str">
        <f ca="1">INDIRECT(ADDRESS(27,6))&amp;":"&amp;INDIRECT(ADDRESS(27,7))</f>
        <v>6:13</v>
      </c>
      <c r="H4" s="8" t="str">
        <f ca="1">INDIRECT(ADDRESS(31,7))&amp;":"&amp;INDIRECT(ADDRESS(31,6))</f>
        <v>13:8</v>
      </c>
      <c r="I4" s="8" t="str">
        <f ca="1">INDIRECT(ADDRESS(36,6))&amp;":"&amp;INDIRECT(ADDRESS(36,7))</f>
        <v>10:13</v>
      </c>
      <c r="J4" s="8" t="str">
        <f ca="1">INDIRECT(ADDRESS(42,7))&amp;":"&amp;INDIRECT(ADDRESS(42,6))</f>
        <v>11:9</v>
      </c>
      <c r="K4" s="9" t="str">
        <f ca="1">INDIRECT(ADDRESS(20,6))&amp;":"&amp;INDIRECT(ADDRESS(20,7))</f>
        <v>13:11</v>
      </c>
      <c r="L4" s="98">
        <f ca="1">IF(COUNT(F5:K5)=0,"",COUNTIF(F5:K5,"&gt;0")+0.5*COUNTIF(F5:K5,0))</f>
        <v>3</v>
      </c>
      <c r="M4" s="10">
        <v>-2</v>
      </c>
      <c r="N4" s="96">
        <v>3</v>
      </c>
      <c r="O4" t="s">
        <v>176</v>
      </c>
    </row>
    <row r="5" spans="1:15" ht="24" customHeight="1" x14ac:dyDescent="0.25">
      <c r="A5" s="24"/>
      <c r="B5" s="76"/>
      <c r="C5" s="77"/>
      <c r="D5" s="78"/>
      <c r="E5" s="79"/>
      <c r="F5" s="11" t="s">
        <v>4</v>
      </c>
      <c r="G5" s="12">
        <f ca="1">IF(LEN(INDIRECT(ADDRESS(ROW()-1, COLUMN())))=1,"",INDIRECT(ADDRESS(27,6))-INDIRECT(ADDRESS(27,7)))</f>
        <v>-7</v>
      </c>
      <c r="H5" s="12">
        <f ca="1">IF(LEN(INDIRECT(ADDRESS(ROW()-1, COLUMN())))=1,"",INDIRECT(ADDRESS(31,7))-INDIRECT(ADDRESS(31,6)))</f>
        <v>5</v>
      </c>
      <c r="I5" s="12">
        <f ca="1">IF(LEN(INDIRECT(ADDRESS(ROW()-1, COLUMN())))=1,"",INDIRECT(ADDRESS(36,6))-INDIRECT(ADDRESS(36,7)))</f>
        <v>-3</v>
      </c>
      <c r="J5" s="12">
        <f ca="1">IF(LEN(INDIRECT(ADDRESS(ROW()-1, COLUMN())))=1,"",INDIRECT(ADDRESS(42,7))-INDIRECT(ADDRESS(42,6)))</f>
        <v>2</v>
      </c>
      <c r="K5" s="13">
        <f ca="1">IF(LEN(INDIRECT(ADDRESS(ROW()-1, COLUMN())))=1,"",INDIRECT(ADDRESS(20,6))-INDIRECT(ADDRESS(20,7)))</f>
        <v>2</v>
      </c>
      <c r="L5" s="99"/>
      <c r="M5" s="12">
        <f ca="1">IF(COUNT(F5:K5)=0,"",SUM(F5:K5))</f>
        <v>-1</v>
      </c>
      <c r="N5" s="97"/>
    </row>
    <row r="6" spans="1:15" ht="24" customHeight="1" x14ac:dyDescent="0.25">
      <c r="A6" s="24"/>
      <c r="B6" s="75">
        <v>2</v>
      </c>
      <c r="C6" s="77" t="s">
        <v>46</v>
      </c>
      <c r="D6" s="78"/>
      <c r="E6" s="79"/>
      <c r="F6" s="14" t="str">
        <f ca="1">INDIRECT(ADDRESS(27,7))&amp;":"&amp;INDIRECT(ADDRESS(27,6))</f>
        <v>13:6</v>
      </c>
      <c r="G6" s="15" t="s">
        <v>4</v>
      </c>
      <c r="H6" s="16" t="str">
        <f ca="1">INDIRECT(ADDRESS(37,6))&amp;":"&amp;INDIRECT(ADDRESS(37,7))</f>
        <v>6:12</v>
      </c>
      <c r="I6" s="16" t="str">
        <f ca="1">INDIRECT(ADDRESS(41,7))&amp;":"&amp;INDIRECT(ADDRESS(41,6))</f>
        <v>12:13</v>
      </c>
      <c r="J6" s="16" t="str">
        <f ca="1">INDIRECT(ADDRESS(21,6))&amp;":"&amp;INDIRECT(ADDRESS(21,7))</f>
        <v>8:7</v>
      </c>
      <c r="K6" s="17" t="str">
        <f ca="1">INDIRECT(ADDRESS(30,6))&amp;":"&amp;INDIRECT(ADDRESS(30,7))</f>
        <v>13:3</v>
      </c>
      <c r="L6" s="99">
        <f ca="1">IF(COUNT(F7:K7)=0,"",COUNTIF(F7:K7,"&gt;0")+0.5*COUNTIF(F7:K7,0))</f>
        <v>3</v>
      </c>
      <c r="M6" s="12">
        <v>1</v>
      </c>
      <c r="N6" s="100">
        <v>4</v>
      </c>
      <c r="O6" t="s">
        <v>175</v>
      </c>
    </row>
    <row r="7" spans="1:15" ht="24" customHeight="1" x14ac:dyDescent="0.25">
      <c r="A7" s="24"/>
      <c r="B7" s="76"/>
      <c r="C7" s="77"/>
      <c r="D7" s="78"/>
      <c r="E7" s="79"/>
      <c r="F7" s="18">
        <f ca="1">IF(LEN(INDIRECT(ADDRESS(ROW()-1, COLUMN())))=1,"",INDIRECT(ADDRESS(27,7))-INDIRECT(ADDRESS(27,6)))</f>
        <v>7</v>
      </c>
      <c r="G7" s="19" t="s">
        <v>4</v>
      </c>
      <c r="H7" s="12">
        <f ca="1">IF(LEN(INDIRECT(ADDRESS(ROW()-1, COLUMN())))=1,"",INDIRECT(ADDRESS(37,6))-INDIRECT(ADDRESS(37,7)))</f>
        <v>-6</v>
      </c>
      <c r="I7" s="12">
        <f ca="1">IF(LEN(INDIRECT(ADDRESS(ROW()-1, COLUMN())))=1,"",INDIRECT(ADDRESS(41,7))-INDIRECT(ADDRESS(41,6)))</f>
        <v>-1</v>
      </c>
      <c r="J7" s="12">
        <f ca="1">IF(LEN(INDIRECT(ADDRESS(ROW()-1, COLUMN())))=1,"",INDIRECT(ADDRESS(21,6))-INDIRECT(ADDRESS(21,7)))</f>
        <v>1</v>
      </c>
      <c r="K7" s="13">
        <f ca="1">IF(LEN(INDIRECT(ADDRESS(ROW()-1, COLUMN())))=1,"",INDIRECT(ADDRESS(30,6))-INDIRECT(ADDRESS(30,7)))</f>
        <v>10</v>
      </c>
      <c r="L7" s="99"/>
      <c r="M7" s="12">
        <f ca="1">IF(COUNT(F7:K7)=0,"",SUM(F7:K7))</f>
        <v>11</v>
      </c>
      <c r="N7" s="97"/>
    </row>
    <row r="8" spans="1:15" ht="24" customHeight="1" x14ac:dyDescent="0.25">
      <c r="A8" s="24"/>
      <c r="B8" s="75">
        <v>3</v>
      </c>
      <c r="C8" s="77" t="s">
        <v>63</v>
      </c>
      <c r="D8" s="78"/>
      <c r="E8" s="79"/>
      <c r="F8" s="14" t="str">
        <f ca="1">INDIRECT(ADDRESS(31,6))&amp;":"&amp;INDIRECT(ADDRESS(31,7))</f>
        <v>8:13</v>
      </c>
      <c r="G8" s="16" t="str">
        <f ca="1">INDIRECT(ADDRESS(37,7))&amp;":"&amp;INDIRECT(ADDRESS(37,6))</f>
        <v>12:6</v>
      </c>
      <c r="H8" s="15" t="s">
        <v>4</v>
      </c>
      <c r="I8" s="16" t="str">
        <f ca="1">INDIRECT(ADDRESS(22,6))&amp;":"&amp;INDIRECT(ADDRESS(22,7))</f>
        <v>9:13</v>
      </c>
      <c r="J8" s="16" t="str">
        <f ca="1">INDIRECT(ADDRESS(26,7))&amp;":"&amp;INDIRECT(ADDRESS(26,6))</f>
        <v>13:3</v>
      </c>
      <c r="K8" s="17" t="str">
        <f ca="1">INDIRECT(ADDRESS(40,6))&amp;":"&amp;INDIRECT(ADDRESS(40,7))</f>
        <v>13:2</v>
      </c>
      <c r="L8" s="99">
        <f ca="1">IF(COUNT(F9:K9)=0,"",COUNTIF(F9:K9,"&gt;0")+0.5*COUNTIF(F9:K9,0))</f>
        <v>3</v>
      </c>
      <c r="M8" s="12">
        <v>1</v>
      </c>
      <c r="N8" s="100">
        <v>2</v>
      </c>
    </row>
    <row r="9" spans="1:15" ht="24" customHeight="1" x14ac:dyDescent="0.25">
      <c r="A9" s="24"/>
      <c r="B9" s="76"/>
      <c r="C9" s="77"/>
      <c r="D9" s="78"/>
      <c r="E9" s="79"/>
      <c r="F9" s="18">
        <f ca="1">IF(LEN(INDIRECT(ADDRESS(ROW()-1, COLUMN())))=1,"",INDIRECT(ADDRESS(31,6))-INDIRECT(ADDRESS(31,7)))</f>
        <v>-5</v>
      </c>
      <c r="G9" s="12">
        <f ca="1">IF(LEN(INDIRECT(ADDRESS(ROW()-1, COLUMN())))=1,"",INDIRECT(ADDRESS(37,7))-INDIRECT(ADDRESS(37,6)))</f>
        <v>6</v>
      </c>
      <c r="H9" s="19" t="s">
        <v>4</v>
      </c>
      <c r="I9" s="12">
        <f ca="1">IF(LEN(INDIRECT(ADDRESS(ROW()-1, COLUMN())))=1,"",INDIRECT(ADDRESS(22,6))-INDIRECT(ADDRESS(22,7)))</f>
        <v>-4</v>
      </c>
      <c r="J9" s="12">
        <f ca="1">IF(LEN(INDIRECT(ADDRESS(ROW()-1, COLUMN())))=1,"",INDIRECT(ADDRESS(26,7))-INDIRECT(ADDRESS(26,6)))</f>
        <v>10</v>
      </c>
      <c r="K9" s="13">
        <f ca="1">IF(LEN(INDIRECT(ADDRESS(ROW()-1, COLUMN())))=1,"",INDIRECT(ADDRESS(40,6))-INDIRECT(ADDRESS(40,7)))</f>
        <v>11</v>
      </c>
      <c r="L9" s="99"/>
      <c r="M9" s="12">
        <f ca="1">IF(COUNT(F9:K9)=0,"",SUM(F9:K9))</f>
        <v>18</v>
      </c>
      <c r="N9" s="97"/>
    </row>
    <row r="10" spans="1:15" ht="24" customHeight="1" x14ac:dyDescent="0.25">
      <c r="A10" s="24"/>
      <c r="B10" s="75">
        <v>4</v>
      </c>
      <c r="C10" s="77" t="s">
        <v>69</v>
      </c>
      <c r="D10" s="78"/>
      <c r="E10" s="79"/>
      <c r="F10" s="14" t="str">
        <f ca="1">INDIRECT(ADDRESS(36,7))&amp;":"&amp;INDIRECT(ADDRESS(36,6))</f>
        <v>13:10</v>
      </c>
      <c r="G10" s="16" t="str">
        <f ca="1">INDIRECT(ADDRESS(41,6))&amp;":"&amp;INDIRECT(ADDRESS(41,7))</f>
        <v>13:12</v>
      </c>
      <c r="H10" s="16" t="str">
        <f ca="1">INDIRECT(ADDRESS(22,7))&amp;":"&amp;INDIRECT(ADDRESS(22,6))</f>
        <v>13:9</v>
      </c>
      <c r="I10" s="15" t="s">
        <v>4</v>
      </c>
      <c r="J10" s="16" t="str">
        <f ca="1">INDIRECT(ADDRESS(32,6))&amp;":"&amp;INDIRECT(ADDRESS(32,7))</f>
        <v>13:5</v>
      </c>
      <c r="K10" s="17" t="str">
        <f ca="1">INDIRECT(ADDRESS(25,7))&amp;":"&amp;INDIRECT(ADDRESS(25,6))</f>
        <v>13:3</v>
      </c>
      <c r="L10" s="99">
        <f ca="1">IF(COUNT(F11:K11)=0,"",COUNTIF(F11:K11,"&gt;0")+0.5*COUNTIF(F11:K11,0))</f>
        <v>5</v>
      </c>
      <c r="M10" s="12"/>
      <c r="N10" s="100">
        <v>1</v>
      </c>
    </row>
    <row r="11" spans="1:15" ht="24" customHeight="1" x14ac:dyDescent="0.25">
      <c r="A11" s="24"/>
      <c r="B11" s="76"/>
      <c r="C11" s="77"/>
      <c r="D11" s="78"/>
      <c r="E11" s="79"/>
      <c r="F11" s="18">
        <f ca="1">IF(LEN(INDIRECT(ADDRESS(ROW()-1, COLUMN())))=1,"",INDIRECT(ADDRESS(36,7))-INDIRECT(ADDRESS(36,6)))</f>
        <v>3</v>
      </c>
      <c r="G11" s="12">
        <f ca="1">IF(LEN(INDIRECT(ADDRESS(ROW()-1, COLUMN())))=1,"",INDIRECT(ADDRESS(41,6))-INDIRECT(ADDRESS(41,7)))</f>
        <v>1</v>
      </c>
      <c r="H11" s="12">
        <f ca="1">IF(LEN(INDIRECT(ADDRESS(ROW()-1, COLUMN())))=1,"",INDIRECT(ADDRESS(22,7))-INDIRECT(ADDRESS(22,6)))</f>
        <v>4</v>
      </c>
      <c r="I11" s="19" t="s">
        <v>4</v>
      </c>
      <c r="J11" s="12">
        <f ca="1">IF(LEN(INDIRECT(ADDRESS(ROW()-1, COLUMN())))=1,"",INDIRECT(ADDRESS(32,6))-INDIRECT(ADDRESS(32,7)))</f>
        <v>8</v>
      </c>
      <c r="K11" s="13">
        <f ca="1">IF(LEN(INDIRECT(ADDRESS(ROW()-1, COLUMN())))=1,"",INDIRECT(ADDRESS(25,7))-INDIRECT(ADDRESS(25,6)))</f>
        <v>10</v>
      </c>
      <c r="L11" s="99"/>
      <c r="M11" s="12">
        <f ca="1">IF(COUNT(F11:K11)=0,"",SUM(F11:K11))</f>
        <v>26</v>
      </c>
      <c r="N11" s="97"/>
    </row>
    <row r="12" spans="1:15" ht="24" customHeight="1" x14ac:dyDescent="0.25">
      <c r="A12" s="24"/>
      <c r="B12" s="75">
        <v>5</v>
      </c>
      <c r="C12" s="77" t="s">
        <v>173</v>
      </c>
      <c r="D12" s="78"/>
      <c r="E12" s="79"/>
      <c r="F12" s="14" t="str">
        <f ca="1">INDIRECT(ADDRESS(42,6))&amp;":"&amp;INDIRECT(ADDRESS(42,7))</f>
        <v>9:11</v>
      </c>
      <c r="G12" s="16" t="str">
        <f ca="1">INDIRECT(ADDRESS(21,7))&amp;":"&amp;INDIRECT(ADDRESS(21,6))</f>
        <v>7:8</v>
      </c>
      <c r="H12" s="16" t="str">
        <f ca="1">INDIRECT(ADDRESS(26,6))&amp;":"&amp;INDIRECT(ADDRESS(26,7))</f>
        <v>3:13</v>
      </c>
      <c r="I12" s="16" t="str">
        <f ca="1">INDIRECT(ADDRESS(32,7))&amp;":"&amp;INDIRECT(ADDRESS(32,6))</f>
        <v>5:13</v>
      </c>
      <c r="J12" s="15" t="s">
        <v>4</v>
      </c>
      <c r="K12" s="17" t="str">
        <f ca="1">INDIRECT(ADDRESS(35,7))&amp;":"&amp;INDIRECT(ADDRESS(35,6))</f>
        <v>11:13</v>
      </c>
      <c r="L12" s="99">
        <f ca="1">IF(COUNT(F13:K13)=0,"",COUNTIF(F13:K13,"&gt;0")+0.5*COUNTIF(F13:K13,0))</f>
        <v>0</v>
      </c>
      <c r="M12" s="12"/>
      <c r="N12" s="100">
        <v>6</v>
      </c>
    </row>
    <row r="13" spans="1:15" ht="24" customHeight="1" x14ac:dyDescent="0.25">
      <c r="A13" s="24"/>
      <c r="B13" s="76"/>
      <c r="C13" s="77"/>
      <c r="D13" s="78"/>
      <c r="E13" s="79"/>
      <c r="F13" s="18">
        <f ca="1">IF(LEN(INDIRECT(ADDRESS(ROW()-1, COLUMN())))=1,"",INDIRECT(ADDRESS(42,6))-INDIRECT(ADDRESS(42,7)))</f>
        <v>-2</v>
      </c>
      <c r="G13" s="12">
        <f ca="1">IF(LEN(INDIRECT(ADDRESS(ROW()-1, COLUMN())))=1,"",INDIRECT(ADDRESS(21,7))-INDIRECT(ADDRESS(21,6)))</f>
        <v>-1</v>
      </c>
      <c r="H13" s="12">
        <f ca="1">IF(LEN(INDIRECT(ADDRESS(ROW()-1, COLUMN())))=1,"",INDIRECT(ADDRESS(26,6))-INDIRECT(ADDRESS(26,7)))</f>
        <v>-10</v>
      </c>
      <c r="I13" s="12">
        <f ca="1">IF(LEN(INDIRECT(ADDRESS(ROW()-1, COLUMN())))=1,"",INDIRECT(ADDRESS(32,7))-INDIRECT(ADDRESS(32,6)))</f>
        <v>-8</v>
      </c>
      <c r="J13" s="19" t="s">
        <v>4</v>
      </c>
      <c r="K13" s="13">
        <f ca="1">IF(LEN(INDIRECT(ADDRESS(ROW()-1, COLUMN())))=1,"",INDIRECT(ADDRESS(35,7))-INDIRECT(ADDRESS(35,6)))</f>
        <v>-2</v>
      </c>
      <c r="L13" s="99"/>
      <c r="M13" s="12">
        <f ca="1">IF(COUNT(F13:K13)=0,"",SUM(F13:K13))</f>
        <v>-23</v>
      </c>
      <c r="N13" s="97"/>
    </row>
    <row r="14" spans="1:15" ht="24" customHeight="1" x14ac:dyDescent="0.25">
      <c r="A14" s="24"/>
      <c r="B14" s="75">
        <v>6</v>
      </c>
      <c r="C14" s="77" t="s">
        <v>117</v>
      </c>
      <c r="D14" s="78"/>
      <c r="E14" s="79"/>
      <c r="F14" s="14" t="str">
        <f ca="1">INDIRECT(ADDRESS(20,7))&amp;":"&amp;INDIRECT(ADDRESS(20,6))</f>
        <v>11:13</v>
      </c>
      <c r="G14" s="16" t="str">
        <f ca="1">INDIRECT(ADDRESS(30,7))&amp;":"&amp;INDIRECT(ADDRESS(30,6))</f>
        <v>3:13</v>
      </c>
      <c r="H14" s="16" t="str">
        <f ca="1">INDIRECT(ADDRESS(40,7))&amp;":"&amp;INDIRECT(ADDRESS(40,6))</f>
        <v>2:13</v>
      </c>
      <c r="I14" s="16" t="str">
        <f ca="1">INDIRECT(ADDRESS(25,6))&amp;":"&amp;INDIRECT(ADDRESS(25,7))</f>
        <v>3:13</v>
      </c>
      <c r="J14" s="16" t="str">
        <f ca="1">INDIRECT(ADDRESS(35,6))&amp;":"&amp;INDIRECT(ADDRESS(35,7))</f>
        <v>13:11</v>
      </c>
      <c r="K14" s="20" t="s">
        <v>4</v>
      </c>
      <c r="L14" s="99">
        <f ca="1">IF(COUNT(F15:K15)=0,"",COUNTIF(F15:K15,"&gt;0")+0.5*COUNTIF(F15:K15,0))</f>
        <v>1</v>
      </c>
      <c r="M14" s="12"/>
      <c r="N14" s="100">
        <v>5</v>
      </c>
    </row>
    <row r="15" spans="1:15" ht="24" customHeight="1" thickBot="1" x14ac:dyDescent="0.3">
      <c r="A15" s="24"/>
      <c r="B15" s="81"/>
      <c r="C15" s="82"/>
      <c r="D15" s="83"/>
      <c r="E15" s="84"/>
      <c r="F15" s="21">
        <f ca="1">IF(LEN(INDIRECT(ADDRESS(ROW()-1, COLUMN())))=1,"",INDIRECT(ADDRESS(20,7))-INDIRECT(ADDRESS(20,6)))</f>
        <v>-2</v>
      </c>
      <c r="G15" s="22">
        <f ca="1">IF(LEN(INDIRECT(ADDRESS(ROW()-1, COLUMN())))=1,"",INDIRECT(ADDRESS(30,7))-INDIRECT(ADDRESS(30,6)))</f>
        <v>-10</v>
      </c>
      <c r="H15" s="22">
        <f ca="1">IF(LEN(INDIRECT(ADDRESS(ROW()-1, COLUMN())))=1,"",INDIRECT(ADDRESS(40,7))-INDIRECT(ADDRESS(40,6)))</f>
        <v>-11</v>
      </c>
      <c r="I15" s="22">
        <f ca="1">IF(LEN(INDIRECT(ADDRESS(ROW()-1, COLUMN())))=1,"",INDIRECT(ADDRESS(25,6))-INDIRECT(ADDRESS(25,7)))</f>
        <v>-10</v>
      </c>
      <c r="J15" s="22">
        <f ca="1">IF(LEN(INDIRECT(ADDRESS(ROW()-1, COLUMN())))=1,"",INDIRECT(ADDRESS(35,6))-INDIRECT(ADDRESS(35,7)))</f>
        <v>2</v>
      </c>
      <c r="K15" s="23" t="s">
        <v>4</v>
      </c>
      <c r="L15" s="102"/>
      <c r="M15" s="22">
        <f ca="1">IF(COUNT(F15:K15)=0,"",SUM(F15:K15))</f>
        <v>-31</v>
      </c>
      <c r="N15" s="101"/>
    </row>
    <row r="16" spans="1:15" x14ac:dyDescent="0.25">
      <c r="M16"/>
    </row>
    <row r="17" spans="2:20" x14ac:dyDescent="0.25">
      <c r="M17"/>
    </row>
    <row r="18" spans="2:20" x14ac:dyDescent="0.25">
      <c r="M18"/>
    </row>
    <row r="19" spans="2:20" ht="30" customHeight="1" thickBot="1" x14ac:dyDescent="0.3">
      <c r="B19" s="72" t="s">
        <v>5</v>
      </c>
      <c r="C19" s="72"/>
      <c r="D19" s="72"/>
      <c r="E19" s="72"/>
      <c r="F19" s="72"/>
      <c r="G19" s="72"/>
      <c r="H19" s="72"/>
      <c r="I19" s="72"/>
      <c r="J19" s="72"/>
      <c r="K19" s="72"/>
      <c r="M19"/>
    </row>
    <row r="20" spans="2:20" ht="30" customHeight="1" thickBot="1" x14ac:dyDescent="0.3">
      <c r="B20" s="24">
        <v>1</v>
      </c>
      <c r="C20" s="69" t="str">
        <f ca="1">IF(ISBLANK(INDIRECT(ADDRESS(B20*2+2,3))),"",INDIRECT(ADDRESS(B20*2+2,3)))</f>
        <v>Комаров</v>
      </c>
      <c r="D20" s="69"/>
      <c r="E20" s="70"/>
      <c r="F20" s="25">
        <v>13</v>
      </c>
      <c r="G20" s="26">
        <v>11</v>
      </c>
      <c r="H20" s="71" t="str">
        <f ca="1">IF(ISBLANK(INDIRECT(ADDRESS(K20*2+2,3))),"",INDIRECT(ADDRESS(K20*2+2,3)))</f>
        <v>Волков Денис</v>
      </c>
      <c r="I20" s="69"/>
      <c r="J20" s="69"/>
      <c r="K20" s="24">
        <v>6</v>
      </c>
      <c r="L20" s="27" t="s">
        <v>6</v>
      </c>
      <c r="M20" s="67">
        <v>1</v>
      </c>
    </row>
    <row r="21" spans="2:20" ht="30" customHeight="1" thickBot="1" x14ac:dyDescent="0.3">
      <c r="B21" s="24">
        <v>2</v>
      </c>
      <c r="C21" s="69" t="str">
        <f ca="1">IF(ISBLANK(INDIRECT(ADDRESS(B21*2+2,3))),"",INDIRECT(ADDRESS(B21*2+2,3)))</f>
        <v>Гулинин</v>
      </c>
      <c r="D21" s="69"/>
      <c r="E21" s="70"/>
      <c r="F21" s="25">
        <v>8</v>
      </c>
      <c r="G21" s="26">
        <v>7</v>
      </c>
      <c r="H21" s="71" t="str">
        <f ca="1">IF(ISBLANK(INDIRECT(ADDRESS(K21*2+2,3))),"",INDIRECT(ADDRESS(K21*2+2,3)))</f>
        <v>Корнеевский</v>
      </c>
      <c r="I21" s="69"/>
      <c r="J21" s="69"/>
      <c r="K21" s="24">
        <v>5</v>
      </c>
      <c r="L21" s="27" t="s">
        <v>6</v>
      </c>
      <c r="M21" s="67">
        <v>2</v>
      </c>
    </row>
    <row r="22" spans="2:20" ht="30" customHeight="1" thickBot="1" x14ac:dyDescent="0.3">
      <c r="B22" s="24">
        <v>3</v>
      </c>
      <c r="C22" s="69" t="str">
        <f ca="1">IF(ISBLANK(INDIRECT(ADDRESS(B22*2+2,3))),"",INDIRECT(ADDRESS(B22*2+2,3)))</f>
        <v>Жилин</v>
      </c>
      <c r="D22" s="69"/>
      <c r="E22" s="70"/>
      <c r="F22" s="25">
        <v>9</v>
      </c>
      <c r="G22" s="26">
        <v>13</v>
      </c>
      <c r="H22" s="71" t="str">
        <f ca="1">IF(ISBLANK(INDIRECT(ADDRESS(K22*2+2,3))),"",INDIRECT(ADDRESS(K22*2+2,3)))</f>
        <v>Капран</v>
      </c>
      <c r="I22" s="69"/>
      <c r="J22" s="69"/>
      <c r="K22" s="24">
        <v>4</v>
      </c>
      <c r="L22" s="27" t="s">
        <v>6</v>
      </c>
      <c r="M22" s="67">
        <v>3</v>
      </c>
    </row>
    <row r="23" spans="2:20" ht="30" customHeight="1" x14ac:dyDescent="0.35">
      <c r="M23" s="68"/>
      <c r="T23" t="s">
        <v>78</v>
      </c>
    </row>
    <row r="24" spans="2:20" ht="30" customHeight="1" thickBot="1" x14ac:dyDescent="0.4">
      <c r="B24" s="72" t="s">
        <v>7</v>
      </c>
      <c r="C24" s="72"/>
      <c r="D24" s="72"/>
      <c r="E24" s="72"/>
      <c r="F24" s="72"/>
      <c r="G24" s="72"/>
      <c r="H24" s="72"/>
      <c r="I24" s="72"/>
      <c r="J24" s="72"/>
      <c r="K24" s="72"/>
      <c r="M24" s="68"/>
    </row>
    <row r="25" spans="2:20" ht="30" customHeight="1" thickBot="1" x14ac:dyDescent="0.3">
      <c r="B25" s="24">
        <v>6</v>
      </c>
      <c r="C25" s="69" t="str">
        <f ca="1">IF(ISBLANK(INDIRECT(ADDRESS(B25*2+2,3))),"",INDIRECT(ADDRESS(B25*2+2,3)))</f>
        <v>Волков Денис</v>
      </c>
      <c r="D25" s="69"/>
      <c r="E25" s="70"/>
      <c r="F25" s="25">
        <v>3</v>
      </c>
      <c r="G25" s="26">
        <v>13</v>
      </c>
      <c r="H25" s="71" t="str">
        <f ca="1">IF(ISBLANK(INDIRECT(ADDRESS(K25*2+2,3))),"",INDIRECT(ADDRESS(K25*2+2,3)))</f>
        <v>Капран</v>
      </c>
      <c r="I25" s="69"/>
      <c r="J25" s="69"/>
      <c r="K25" s="24">
        <v>4</v>
      </c>
      <c r="L25" s="27" t="s">
        <v>6</v>
      </c>
      <c r="M25" s="67">
        <v>4</v>
      </c>
    </row>
    <row r="26" spans="2:20" ht="30" customHeight="1" thickBot="1" x14ac:dyDescent="0.3">
      <c r="B26" s="24">
        <v>5</v>
      </c>
      <c r="C26" s="69" t="str">
        <f ca="1">IF(ISBLANK(INDIRECT(ADDRESS(B26*2+2,3))),"",INDIRECT(ADDRESS(B26*2+2,3)))</f>
        <v>Корнеевский</v>
      </c>
      <c r="D26" s="69"/>
      <c r="E26" s="70"/>
      <c r="F26" s="25">
        <v>3</v>
      </c>
      <c r="G26" s="26">
        <v>13</v>
      </c>
      <c r="H26" s="71" t="str">
        <f ca="1">IF(ISBLANK(INDIRECT(ADDRESS(K26*2+2,3))),"",INDIRECT(ADDRESS(K26*2+2,3)))</f>
        <v>Жилин</v>
      </c>
      <c r="I26" s="69"/>
      <c r="J26" s="69"/>
      <c r="K26" s="24">
        <v>3</v>
      </c>
      <c r="L26" s="27" t="s">
        <v>6</v>
      </c>
      <c r="M26" s="67">
        <v>5</v>
      </c>
    </row>
    <row r="27" spans="2:20" ht="30" customHeight="1" thickBot="1" x14ac:dyDescent="0.3">
      <c r="B27" s="24">
        <v>1</v>
      </c>
      <c r="C27" s="69" t="str">
        <f ca="1">IF(ISBLANK(INDIRECT(ADDRESS(B27*2+2,3))),"",INDIRECT(ADDRESS(B27*2+2,3)))</f>
        <v>Комаров</v>
      </c>
      <c r="D27" s="69"/>
      <c r="E27" s="70"/>
      <c r="F27" s="25">
        <v>6</v>
      </c>
      <c r="G27" s="26">
        <v>13</v>
      </c>
      <c r="H27" s="71" t="str">
        <f ca="1">IF(ISBLANK(INDIRECT(ADDRESS(K27*2+2,3))),"",INDIRECT(ADDRESS(K27*2+2,3)))</f>
        <v>Гулинин</v>
      </c>
      <c r="I27" s="69"/>
      <c r="J27" s="69"/>
      <c r="K27" s="24">
        <v>2</v>
      </c>
      <c r="L27" s="27" t="s">
        <v>6</v>
      </c>
      <c r="M27" s="67">
        <v>6</v>
      </c>
    </row>
    <row r="28" spans="2:20" ht="30" customHeight="1" x14ac:dyDescent="0.35">
      <c r="M28" s="68"/>
    </row>
    <row r="29" spans="2:20" ht="30" customHeight="1" thickBot="1" x14ac:dyDescent="0.4">
      <c r="B29" s="72" t="s">
        <v>8</v>
      </c>
      <c r="C29" s="72"/>
      <c r="D29" s="72"/>
      <c r="E29" s="72"/>
      <c r="F29" s="72"/>
      <c r="G29" s="72"/>
      <c r="H29" s="72"/>
      <c r="I29" s="72"/>
      <c r="J29" s="72"/>
      <c r="K29" s="72"/>
      <c r="M29" s="68"/>
    </row>
    <row r="30" spans="2:20" ht="30" customHeight="1" thickBot="1" x14ac:dyDescent="0.3">
      <c r="B30" s="24">
        <v>2</v>
      </c>
      <c r="C30" s="69" t="str">
        <f ca="1">IF(ISBLANK(INDIRECT(ADDRESS(B30*2+2,3))),"",INDIRECT(ADDRESS(B30*2+2,3)))</f>
        <v>Гулинин</v>
      </c>
      <c r="D30" s="69"/>
      <c r="E30" s="70"/>
      <c r="F30" s="25">
        <v>13</v>
      </c>
      <c r="G30" s="26">
        <v>3</v>
      </c>
      <c r="H30" s="71" t="str">
        <f ca="1">IF(ISBLANK(INDIRECT(ADDRESS(K30*2+2,3))),"",INDIRECT(ADDRESS(K30*2+2,3)))</f>
        <v>Волков Денис</v>
      </c>
      <c r="I30" s="69"/>
      <c r="J30" s="69"/>
      <c r="K30" s="24">
        <v>6</v>
      </c>
      <c r="L30" s="27" t="s">
        <v>6</v>
      </c>
      <c r="M30" s="67">
        <v>3</v>
      </c>
    </row>
    <row r="31" spans="2:20" ht="30" customHeight="1" thickBot="1" x14ac:dyDescent="0.3">
      <c r="B31" s="24">
        <v>3</v>
      </c>
      <c r="C31" s="69" t="str">
        <f ca="1">IF(ISBLANK(INDIRECT(ADDRESS(B31*2+2,3))),"",INDIRECT(ADDRESS(B31*2+2,3)))</f>
        <v>Жилин</v>
      </c>
      <c r="D31" s="69"/>
      <c r="E31" s="70"/>
      <c r="F31" s="25">
        <v>8</v>
      </c>
      <c r="G31" s="26">
        <v>13</v>
      </c>
      <c r="H31" s="71" t="str">
        <f ca="1">IF(ISBLANK(INDIRECT(ADDRESS(K31*2+2,3))),"",INDIRECT(ADDRESS(K31*2+2,3)))</f>
        <v>Комаров</v>
      </c>
      <c r="I31" s="69"/>
      <c r="J31" s="69"/>
      <c r="K31" s="24">
        <v>1</v>
      </c>
      <c r="L31" s="27" t="s">
        <v>6</v>
      </c>
      <c r="M31" s="67">
        <v>2</v>
      </c>
    </row>
    <row r="32" spans="2:20" ht="30" customHeight="1" thickBot="1" x14ac:dyDescent="0.3">
      <c r="B32" s="24">
        <v>4</v>
      </c>
      <c r="C32" s="69" t="str">
        <f ca="1">IF(ISBLANK(INDIRECT(ADDRESS(B32*2+2,3))),"",INDIRECT(ADDRESS(B32*2+2,3)))</f>
        <v>Капран</v>
      </c>
      <c r="D32" s="69"/>
      <c r="E32" s="70"/>
      <c r="F32" s="25">
        <v>13</v>
      </c>
      <c r="G32" s="26">
        <v>5</v>
      </c>
      <c r="H32" s="71" t="str">
        <f ca="1">IF(ISBLANK(INDIRECT(ADDRESS(K32*2+2,3))),"",INDIRECT(ADDRESS(K32*2+2,3)))</f>
        <v>Корнеевский</v>
      </c>
      <c r="I32" s="69"/>
      <c r="J32" s="69"/>
      <c r="K32" s="24">
        <v>5</v>
      </c>
      <c r="L32" s="27" t="s">
        <v>6</v>
      </c>
      <c r="M32" s="67">
        <v>1</v>
      </c>
    </row>
    <row r="33" spans="2:13" ht="30" customHeight="1" x14ac:dyDescent="0.35">
      <c r="M33" s="68"/>
    </row>
    <row r="34" spans="2:13" ht="30" customHeight="1" thickBot="1" x14ac:dyDescent="0.4">
      <c r="B34" s="72" t="s">
        <v>9</v>
      </c>
      <c r="C34" s="72"/>
      <c r="D34" s="72"/>
      <c r="E34" s="72"/>
      <c r="F34" s="72"/>
      <c r="G34" s="72"/>
      <c r="H34" s="72"/>
      <c r="I34" s="72"/>
      <c r="J34" s="72"/>
      <c r="K34" s="72"/>
      <c r="M34" s="68"/>
    </row>
    <row r="35" spans="2:13" ht="30" customHeight="1" thickBot="1" x14ac:dyDescent="0.3">
      <c r="B35" s="24">
        <v>6</v>
      </c>
      <c r="C35" s="69" t="str">
        <f ca="1">IF(ISBLANK(INDIRECT(ADDRESS(B35*2+2,3))),"",INDIRECT(ADDRESS(B35*2+2,3)))</f>
        <v>Волков Денис</v>
      </c>
      <c r="D35" s="69"/>
      <c r="E35" s="70"/>
      <c r="F35" s="25">
        <v>13</v>
      </c>
      <c r="G35" s="26">
        <v>11</v>
      </c>
      <c r="H35" s="71" t="str">
        <f ca="1">IF(ISBLANK(INDIRECT(ADDRESS(K35*2+2,3))),"",INDIRECT(ADDRESS(K35*2+2,3)))</f>
        <v>Корнеевский</v>
      </c>
      <c r="I35" s="69"/>
      <c r="J35" s="69"/>
      <c r="K35" s="24">
        <v>5</v>
      </c>
      <c r="L35" s="27" t="s">
        <v>6</v>
      </c>
      <c r="M35" s="67">
        <v>6</v>
      </c>
    </row>
    <row r="36" spans="2:13" ht="30" customHeight="1" thickBot="1" x14ac:dyDescent="0.3">
      <c r="B36" s="24">
        <v>1</v>
      </c>
      <c r="C36" s="69" t="str">
        <f ca="1">IF(ISBLANK(INDIRECT(ADDRESS(B36*2+2,3))),"",INDIRECT(ADDRESS(B36*2+2,3)))</f>
        <v>Комаров</v>
      </c>
      <c r="D36" s="69"/>
      <c r="E36" s="70"/>
      <c r="F36" s="25">
        <v>10</v>
      </c>
      <c r="G36" s="26">
        <v>13</v>
      </c>
      <c r="H36" s="71" t="str">
        <f ca="1">IF(ISBLANK(INDIRECT(ADDRESS(K36*2+2,3))),"",INDIRECT(ADDRESS(K36*2+2,3)))</f>
        <v>Капран</v>
      </c>
      <c r="I36" s="69"/>
      <c r="J36" s="69"/>
      <c r="K36" s="24">
        <v>4</v>
      </c>
      <c r="L36" s="27" t="s">
        <v>6</v>
      </c>
      <c r="M36" s="67">
        <v>5</v>
      </c>
    </row>
    <row r="37" spans="2:13" ht="30" customHeight="1" thickBot="1" x14ac:dyDescent="0.3">
      <c r="B37" s="24">
        <v>2</v>
      </c>
      <c r="C37" s="69" t="str">
        <f ca="1">IF(ISBLANK(INDIRECT(ADDRESS(B37*2+2,3))),"",INDIRECT(ADDRESS(B37*2+2,3)))</f>
        <v>Гулинин</v>
      </c>
      <c r="D37" s="69"/>
      <c r="E37" s="70"/>
      <c r="F37" s="25">
        <v>6</v>
      </c>
      <c r="G37" s="26">
        <v>12</v>
      </c>
      <c r="H37" s="71" t="str">
        <f ca="1">IF(ISBLANK(INDIRECT(ADDRESS(K37*2+2,3))),"",INDIRECT(ADDRESS(K37*2+2,3)))</f>
        <v>Жилин</v>
      </c>
      <c r="I37" s="69"/>
      <c r="J37" s="69"/>
      <c r="K37" s="24">
        <v>3</v>
      </c>
      <c r="L37" s="27" t="s">
        <v>6</v>
      </c>
      <c r="M37" s="67">
        <v>4</v>
      </c>
    </row>
    <row r="38" spans="2:13" ht="30" customHeight="1" x14ac:dyDescent="0.35">
      <c r="M38" s="68"/>
    </row>
    <row r="39" spans="2:13" ht="30" customHeight="1" thickBot="1" x14ac:dyDescent="0.4">
      <c r="B39" s="72" t="s">
        <v>10</v>
      </c>
      <c r="C39" s="72"/>
      <c r="D39" s="72"/>
      <c r="E39" s="72"/>
      <c r="F39" s="72"/>
      <c r="G39" s="72"/>
      <c r="H39" s="72"/>
      <c r="I39" s="72"/>
      <c r="J39" s="72"/>
      <c r="K39" s="72"/>
      <c r="M39" s="68"/>
    </row>
    <row r="40" spans="2:13" ht="30" customHeight="1" thickBot="1" x14ac:dyDescent="0.3">
      <c r="B40" s="24">
        <v>3</v>
      </c>
      <c r="C40" s="69" t="str">
        <f ca="1">IF(ISBLANK(INDIRECT(ADDRESS(B40*2+2,3))),"",INDIRECT(ADDRESS(B40*2+2,3)))</f>
        <v>Жилин</v>
      </c>
      <c r="D40" s="69"/>
      <c r="E40" s="70"/>
      <c r="F40" s="25">
        <v>13</v>
      </c>
      <c r="G40" s="26">
        <v>2</v>
      </c>
      <c r="H40" s="71" t="str">
        <f ca="1">IF(ISBLANK(INDIRECT(ADDRESS(K40*2+2,3))),"",INDIRECT(ADDRESS(K40*2+2,3)))</f>
        <v>Волков Денис</v>
      </c>
      <c r="I40" s="69"/>
      <c r="J40" s="69"/>
      <c r="K40" s="24">
        <v>6</v>
      </c>
      <c r="L40" s="27" t="s">
        <v>6</v>
      </c>
      <c r="M40" s="67">
        <v>1</v>
      </c>
    </row>
    <row r="41" spans="2:13" ht="30" customHeight="1" thickBot="1" x14ac:dyDescent="0.3">
      <c r="B41" s="24">
        <v>4</v>
      </c>
      <c r="C41" s="69" t="str">
        <f ca="1">IF(ISBLANK(INDIRECT(ADDRESS(B41*2+2,3))),"",INDIRECT(ADDRESS(B41*2+2,3)))</f>
        <v>Капран</v>
      </c>
      <c r="D41" s="69"/>
      <c r="E41" s="70"/>
      <c r="F41" s="25">
        <v>13</v>
      </c>
      <c r="G41" s="26">
        <v>12</v>
      </c>
      <c r="H41" s="71" t="str">
        <f ca="1">IF(ISBLANK(INDIRECT(ADDRESS(K41*2+2,3))),"",INDIRECT(ADDRESS(K41*2+2,3)))</f>
        <v>Гулинин</v>
      </c>
      <c r="I41" s="69"/>
      <c r="J41" s="69"/>
      <c r="K41" s="24">
        <v>2</v>
      </c>
      <c r="L41" s="27" t="s">
        <v>6</v>
      </c>
      <c r="M41" s="67">
        <v>2</v>
      </c>
    </row>
    <row r="42" spans="2:13" ht="30" customHeight="1" thickBot="1" x14ac:dyDescent="0.3">
      <c r="B42" s="24">
        <v>5</v>
      </c>
      <c r="C42" s="69" t="str">
        <f ca="1">IF(ISBLANK(INDIRECT(ADDRESS(B42*2+2,3))),"",INDIRECT(ADDRESS(B42*2+2,3)))</f>
        <v>Корнеевский</v>
      </c>
      <c r="D42" s="69"/>
      <c r="E42" s="70"/>
      <c r="F42" s="25">
        <v>9</v>
      </c>
      <c r="G42" s="26">
        <v>11</v>
      </c>
      <c r="H42" s="71" t="str">
        <f ca="1">IF(ISBLANK(INDIRECT(ADDRESS(K42*2+2,3))),"",INDIRECT(ADDRESS(K42*2+2,3)))</f>
        <v>Комаров</v>
      </c>
      <c r="I42" s="69"/>
      <c r="J42" s="69"/>
      <c r="K42" s="24">
        <v>1</v>
      </c>
      <c r="L42" s="27" t="s">
        <v>6</v>
      </c>
      <c r="M42" s="6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12" sqref="P12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51" customWidth="1"/>
    <col min="14" max="15" width="10.28515625" customWidth="1"/>
  </cols>
  <sheetData>
    <row r="1" spans="1:14" ht="59.25" customHeight="1" x14ac:dyDescent="0.35">
      <c r="B1" s="87" t="s">
        <v>81</v>
      </c>
      <c r="C1" s="87"/>
      <c r="D1" s="87"/>
      <c r="E1" s="87"/>
      <c r="F1" s="87"/>
      <c r="G1" s="87"/>
      <c r="H1" s="87"/>
      <c r="I1" s="87"/>
      <c r="J1" s="87"/>
      <c r="K1" s="87"/>
      <c r="L1" s="48" t="s">
        <v>86</v>
      </c>
      <c r="M1"/>
    </row>
    <row r="2" spans="1:14" ht="15.75" thickBot="1" x14ac:dyDescent="0.3">
      <c r="M2"/>
    </row>
    <row r="3" spans="1:14" ht="30" customHeight="1" thickBot="1" x14ac:dyDescent="0.3">
      <c r="B3" s="6"/>
      <c r="C3" s="88" t="s">
        <v>0</v>
      </c>
      <c r="D3" s="89"/>
      <c r="E3" s="90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49" t="s">
        <v>1</v>
      </c>
      <c r="M3" s="3" t="s">
        <v>2</v>
      </c>
      <c r="N3" s="50" t="s">
        <v>3</v>
      </c>
    </row>
    <row r="4" spans="1:14" ht="24" customHeight="1" x14ac:dyDescent="0.25">
      <c r="A4" s="24"/>
      <c r="B4" s="91">
        <v>1</v>
      </c>
      <c r="C4" s="92" t="s">
        <v>31</v>
      </c>
      <c r="D4" s="93"/>
      <c r="E4" s="94"/>
      <c r="F4" s="7" t="s">
        <v>4</v>
      </c>
      <c r="G4" s="8" t="str">
        <f ca="1">INDIRECT(ADDRESS(27,6))&amp;":"&amp;INDIRECT(ADDRESS(27,7))</f>
        <v>10:12</v>
      </c>
      <c r="H4" s="8" t="str">
        <f ca="1">INDIRECT(ADDRESS(31,7))&amp;":"&amp;INDIRECT(ADDRESS(31,6))</f>
        <v>13:7</v>
      </c>
      <c r="I4" s="8" t="str">
        <f ca="1">INDIRECT(ADDRESS(36,6))&amp;":"&amp;INDIRECT(ADDRESS(36,7))</f>
        <v>12:11</v>
      </c>
      <c r="J4" s="8" t="str">
        <f ca="1">INDIRECT(ADDRESS(42,7))&amp;":"&amp;INDIRECT(ADDRESS(42,6))</f>
        <v>11:13</v>
      </c>
      <c r="K4" s="9" t="str">
        <f ca="1">INDIRECT(ADDRESS(20,6))&amp;":"&amp;INDIRECT(ADDRESS(20,7))</f>
        <v>13:7</v>
      </c>
      <c r="L4" s="98">
        <f ca="1">IF(COUNT(F5:K5)=0,"",COUNTIF(F5:K5,"&gt;0")+0.5*COUNTIF(F5:K5,0))</f>
        <v>3</v>
      </c>
      <c r="M4" s="10"/>
      <c r="N4" s="96">
        <v>2</v>
      </c>
    </row>
    <row r="5" spans="1:14" ht="24" customHeight="1" x14ac:dyDescent="0.25">
      <c r="A5" s="24"/>
      <c r="B5" s="76"/>
      <c r="C5" s="77"/>
      <c r="D5" s="78"/>
      <c r="E5" s="79"/>
      <c r="F5" s="11" t="s">
        <v>4</v>
      </c>
      <c r="G5" s="12">
        <f ca="1">IF(LEN(INDIRECT(ADDRESS(ROW()-1, COLUMN())))=1,"",INDIRECT(ADDRESS(27,6))-INDIRECT(ADDRESS(27,7)))</f>
        <v>-2</v>
      </c>
      <c r="H5" s="12">
        <f ca="1">IF(LEN(INDIRECT(ADDRESS(ROW()-1, COLUMN())))=1,"",INDIRECT(ADDRESS(31,7))-INDIRECT(ADDRESS(31,6)))</f>
        <v>6</v>
      </c>
      <c r="I5" s="12">
        <f ca="1">IF(LEN(INDIRECT(ADDRESS(ROW()-1, COLUMN())))=1,"",INDIRECT(ADDRESS(36,6))-INDIRECT(ADDRESS(36,7)))</f>
        <v>1</v>
      </c>
      <c r="J5" s="12">
        <f ca="1">IF(LEN(INDIRECT(ADDRESS(ROW()-1, COLUMN())))=1,"",INDIRECT(ADDRESS(42,7))-INDIRECT(ADDRESS(42,6)))</f>
        <v>-2</v>
      </c>
      <c r="K5" s="13">
        <f ca="1">IF(LEN(INDIRECT(ADDRESS(ROW()-1, COLUMN())))=1,"",INDIRECT(ADDRESS(20,6))-INDIRECT(ADDRESS(20,7)))</f>
        <v>6</v>
      </c>
      <c r="L5" s="99"/>
      <c r="M5" s="12">
        <f ca="1">IF(COUNT(F5:K5)=0,"",SUM(F5:K5))</f>
        <v>9</v>
      </c>
      <c r="N5" s="97"/>
    </row>
    <row r="6" spans="1:14" ht="24" customHeight="1" x14ac:dyDescent="0.25">
      <c r="A6" s="24"/>
      <c r="B6" s="75">
        <v>2</v>
      </c>
      <c r="C6" s="77" t="s">
        <v>171</v>
      </c>
      <c r="D6" s="78"/>
      <c r="E6" s="79"/>
      <c r="F6" s="14" t="str">
        <f ca="1">INDIRECT(ADDRESS(27,7))&amp;":"&amp;INDIRECT(ADDRESS(27,6))</f>
        <v>12:10</v>
      </c>
      <c r="G6" s="15" t="s">
        <v>4</v>
      </c>
      <c r="H6" s="16" t="str">
        <f ca="1">INDIRECT(ADDRESS(37,6))&amp;":"&amp;INDIRECT(ADDRESS(37,7))</f>
        <v>13:7</v>
      </c>
      <c r="I6" s="16" t="str">
        <f ca="1">INDIRECT(ADDRESS(41,7))&amp;":"&amp;INDIRECT(ADDRESS(41,6))</f>
        <v>13:6</v>
      </c>
      <c r="J6" s="16" t="str">
        <f ca="1">INDIRECT(ADDRESS(21,6))&amp;":"&amp;INDIRECT(ADDRESS(21,7))</f>
        <v>13:2</v>
      </c>
      <c r="K6" s="17" t="str">
        <f ca="1">INDIRECT(ADDRESS(30,6))&amp;":"&amp;INDIRECT(ADDRESS(30,7))</f>
        <v>13:3</v>
      </c>
      <c r="L6" s="99">
        <f ca="1">IF(COUNT(F7:K7)=0,"",COUNTIF(F7:K7,"&gt;0")+0.5*COUNTIF(F7:K7,0))</f>
        <v>5</v>
      </c>
      <c r="M6" s="12"/>
      <c r="N6" s="100">
        <v>1</v>
      </c>
    </row>
    <row r="7" spans="1:14" ht="24" customHeight="1" x14ac:dyDescent="0.25">
      <c r="A7" s="24"/>
      <c r="B7" s="76"/>
      <c r="C7" s="77"/>
      <c r="D7" s="78"/>
      <c r="E7" s="79"/>
      <c r="F7" s="18">
        <f ca="1">IF(LEN(INDIRECT(ADDRESS(ROW()-1, COLUMN())))=1,"",INDIRECT(ADDRESS(27,7))-INDIRECT(ADDRESS(27,6)))</f>
        <v>2</v>
      </c>
      <c r="G7" s="19" t="s">
        <v>4</v>
      </c>
      <c r="H7" s="12">
        <f ca="1">IF(LEN(INDIRECT(ADDRESS(ROW()-1, COLUMN())))=1,"",INDIRECT(ADDRESS(37,6))-INDIRECT(ADDRESS(37,7)))</f>
        <v>6</v>
      </c>
      <c r="I7" s="12">
        <f ca="1">IF(LEN(INDIRECT(ADDRESS(ROW()-1, COLUMN())))=1,"",INDIRECT(ADDRESS(41,7))-INDIRECT(ADDRESS(41,6)))</f>
        <v>7</v>
      </c>
      <c r="J7" s="12">
        <f ca="1">IF(LEN(INDIRECT(ADDRESS(ROW()-1, COLUMN())))=1,"",INDIRECT(ADDRESS(21,6))-INDIRECT(ADDRESS(21,7)))</f>
        <v>11</v>
      </c>
      <c r="K7" s="13">
        <f ca="1">IF(LEN(INDIRECT(ADDRESS(ROW()-1, COLUMN())))=1,"",INDIRECT(ADDRESS(30,6))-INDIRECT(ADDRESS(30,7)))</f>
        <v>10</v>
      </c>
      <c r="L7" s="99"/>
      <c r="M7" s="12">
        <f ca="1">IF(COUNT(F7:K7)=0,"",SUM(F7:K7))</f>
        <v>36</v>
      </c>
      <c r="N7" s="97"/>
    </row>
    <row r="8" spans="1:14" ht="24" customHeight="1" x14ac:dyDescent="0.25">
      <c r="A8" s="24"/>
      <c r="B8" s="75">
        <v>3</v>
      </c>
      <c r="C8" s="77" t="s">
        <v>60</v>
      </c>
      <c r="D8" s="78"/>
      <c r="E8" s="79"/>
      <c r="F8" s="14" t="str">
        <f ca="1">INDIRECT(ADDRESS(31,6))&amp;":"&amp;INDIRECT(ADDRESS(31,7))</f>
        <v>7:13</v>
      </c>
      <c r="G8" s="16" t="str">
        <f ca="1">INDIRECT(ADDRESS(37,7))&amp;":"&amp;INDIRECT(ADDRESS(37,6))</f>
        <v>7:13</v>
      </c>
      <c r="H8" s="15" t="s">
        <v>4</v>
      </c>
      <c r="I8" s="16" t="str">
        <f ca="1">INDIRECT(ADDRESS(22,6))&amp;":"&amp;INDIRECT(ADDRESS(22,7))</f>
        <v>11:8</v>
      </c>
      <c r="J8" s="16" t="str">
        <f ca="1">INDIRECT(ADDRESS(26,7))&amp;":"&amp;INDIRECT(ADDRESS(26,6))</f>
        <v>13:1</v>
      </c>
      <c r="K8" s="17" t="str">
        <f ca="1">INDIRECT(ADDRESS(40,6))&amp;":"&amp;INDIRECT(ADDRESS(40,7))</f>
        <v>8:12</v>
      </c>
      <c r="L8" s="99">
        <f ca="1">IF(COUNT(F9:K9)=0,"",COUNTIF(F9:K9,"&gt;0")+0.5*COUNTIF(F9:K9,0))</f>
        <v>2</v>
      </c>
      <c r="M8" s="12"/>
      <c r="N8" s="100">
        <v>4</v>
      </c>
    </row>
    <row r="9" spans="1:14" ht="24" customHeight="1" x14ac:dyDescent="0.25">
      <c r="A9" s="24"/>
      <c r="B9" s="76"/>
      <c r="C9" s="77"/>
      <c r="D9" s="78"/>
      <c r="E9" s="79"/>
      <c r="F9" s="18">
        <f ca="1">IF(LEN(INDIRECT(ADDRESS(ROW()-1, COLUMN())))=1,"",INDIRECT(ADDRESS(31,6))-INDIRECT(ADDRESS(31,7)))</f>
        <v>-6</v>
      </c>
      <c r="G9" s="12">
        <f ca="1">IF(LEN(INDIRECT(ADDRESS(ROW()-1, COLUMN())))=1,"",INDIRECT(ADDRESS(37,7))-INDIRECT(ADDRESS(37,6)))</f>
        <v>-6</v>
      </c>
      <c r="H9" s="19" t="s">
        <v>4</v>
      </c>
      <c r="I9" s="12">
        <f ca="1">IF(LEN(INDIRECT(ADDRESS(ROW()-1, COLUMN())))=1,"",INDIRECT(ADDRESS(22,6))-INDIRECT(ADDRESS(22,7)))</f>
        <v>3</v>
      </c>
      <c r="J9" s="12">
        <f ca="1">IF(LEN(INDIRECT(ADDRESS(ROW()-1, COLUMN())))=1,"",INDIRECT(ADDRESS(26,7))-INDIRECT(ADDRESS(26,6)))</f>
        <v>12</v>
      </c>
      <c r="K9" s="13">
        <f ca="1">IF(LEN(INDIRECT(ADDRESS(ROW()-1, COLUMN())))=1,"",INDIRECT(ADDRESS(40,6))-INDIRECT(ADDRESS(40,7)))</f>
        <v>-4</v>
      </c>
      <c r="L9" s="99"/>
      <c r="M9" s="12">
        <f ca="1">IF(COUNT(F9:K9)=0,"",SUM(F9:K9))</f>
        <v>-1</v>
      </c>
      <c r="N9" s="97"/>
    </row>
    <row r="10" spans="1:14" ht="24" customHeight="1" x14ac:dyDescent="0.25">
      <c r="A10" s="24"/>
      <c r="B10" s="75">
        <v>4</v>
      </c>
      <c r="C10" s="77" t="s">
        <v>39</v>
      </c>
      <c r="D10" s="78"/>
      <c r="E10" s="79"/>
      <c r="F10" s="14" t="str">
        <f ca="1">INDIRECT(ADDRESS(36,7))&amp;":"&amp;INDIRECT(ADDRESS(36,6))</f>
        <v>11:12</v>
      </c>
      <c r="G10" s="16" t="str">
        <f ca="1">INDIRECT(ADDRESS(41,6))&amp;":"&amp;INDIRECT(ADDRESS(41,7))</f>
        <v>6:13</v>
      </c>
      <c r="H10" s="16" t="str">
        <f ca="1">INDIRECT(ADDRESS(22,7))&amp;":"&amp;INDIRECT(ADDRESS(22,6))</f>
        <v>8:11</v>
      </c>
      <c r="I10" s="15" t="s">
        <v>4</v>
      </c>
      <c r="J10" s="16" t="str">
        <f ca="1">INDIRECT(ADDRESS(32,6))&amp;":"&amp;INDIRECT(ADDRESS(32,7))</f>
        <v>13:10</v>
      </c>
      <c r="K10" s="17" t="str">
        <f ca="1">INDIRECT(ADDRESS(25,7))&amp;":"&amp;INDIRECT(ADDRESS(25,6))</f>
        <v>8:11</v>
      </c>
      <c r="L10" s="99">
        <f ca="1">IF(COUNT(F11:K11)=0,"",COUNTIF(F11:K11,"&gt;0")+0.5*COUNTIF(F11:K11,0))</f>
        <v>1</v>
      </c>
      <c r="M10" s="12"/>
      <c r="N10" s="100">
        <v>5</v>
      </c>
    </row>
    <row r="11" spans="1:14" ht="24" customHeight="1" x14ac:dyDescent="0.25">
      <c r="A11" s="24"/>
      <c r="B11" s="76"/>
      <c r="C11" s="77"/>
      <c r="D11" s="78"/>
      <c r="E11" s="79"/>
      <c r="F11" s="18">
        <f ca="1">IF(LEN(INDIRECT(ADDRESS(ROW()-1, COLUMN())))=1,"",INDIRECT(ADDRESS(36,7))-INDIRECT(ADDRESS(36,6)))</f>
        <v>-1</v>
      </c>
      <c r="G11" s="12">
        <f ca="1">IF(LEN(INDIRECT(ADDRESS(ROW()-1, COLUMN())))=1,"",INDIRECT(ADDRESS(41,6))-INDIRECT(ADDRESS(41,7)))</f>
        <v>-7</v>
      </c>
      <c r="H11" s="12">
        <f ca="1">IF(LEN(INDIRECT(ADDRESS(ROW()-1, COLUMN())))=1,"",INDIRECT(ADDRESS(22,7))-INDIRECT(ADDRESS(22,6)))</f>
        <v>-3</v>
      </c>
      <c r="I11" s="19" t="s">
        <v>4</v>
      </c>
      <c r="J11" s="12">
        <f ca="1">IF(LEN(INDIRECT(ADDRESS(ROW()-1, COLUMN())))=1,"",INDIRECT(ADDRESS(32,6))-INDIRECT(ADDRESS(32,7)))</f>
        <v>3</v>
      </c>
      <c r="K11" s="13">
        <f ca="1">IF(LEN(INDIRECT(ADDRESS(ROW()-1, COLUMN())))=1,"",INDIRECT(ADDRESS(25,7))-INDIRECT(ADDRESS(25,6)))</f>
        <v>-3</v>
      </c>
      <c r="L11" s="99"/>
      <c r="M11" s="12">
        <f ca="1">IF(COUNT(F11:K11)=0,"",SUM(F11:K11))</f>
        <v>-11</v>
      </c>
      <c r="N11" s="97"/>
    </row>
    <row r="12" spans="1:14" ht="24" customHeight="1" x14ac:dyDescent="0.25">
      <c r="A12" s="24"/>
      <c r="B12" s="75">
        <v>5</v>
      </c>
      <c r="C12" s="77" t="s">
        <v>110</v>
      </c>
      <c r="D12" s="78"/>
      <c r="E12" s="79"/>
      <c r="F12" s="14" t="str">
        <f ca="1">INDIRECT(ADDRESS(42,6))&amp;":"&amp;INDIRECT(ADDRESS(42,7))</f>
        <v>13:11</v>
      </c>
      <c r="G12" s="16" t="str">
        <f ca="1">INDIRECT(ADDRESS(21,7))&amp;":"&amp;INDIRECT(ADDRESS(21,6))</f>
        <v>2:13</v>
      </c>
      <c r="H12" s="16" t="str">
        <f ca="1">INDIRECT(ADDRESS(26,6))&amp;":"&amp;INDIRECT(ADDRESS(26,7))</f>
        <v>1:13</v>
      </c>
      <c r="I12" s="16" t="str">
        <f ca="1">INDIRECT(ADDRESS(32,7))&amp;":"&amp;INDIRECT(ADDRESS(32,6))</f>
        <v>10:13</v>
      </c>
      <c r="J12" s="15" t="s">
        <v>4</v>
      </c>
      <c r="K12" s="17" t="str">
        <f ca="1">INDIRECT(ADDRESS(35,7))&amp;":"&amp;INDIRECT(ADDRESS(35,6))</f>
        <v>9:12</v>
      </c>
      <c r="L12" s="99">
        <f ca="1">IF(COUNT(F13:K13)=0,"",COUNTIF(F13:K13,"&gt;0")+0.5*COUNTIF(F13:K13,0))</f>
        <v>1</v>
      </c>
      <c r="M12" s="12"/>
      <c r="N12" s="100">
        <v>6</v>
      </c>
    </row>
    <row r="13" spans="1:14" ht="24" customHeight="1" x14ac:dyDescent="0.25">
      <c r="A13" s="24"/>
      <c r="B13" s="76"/>
      <c r="C13" s="77"/>
      <c r="D13" s="78"/>
      <c r="E13" s="79"/>
      <c r="F13" s="18">
        <f ca="1">IF(LEN(INDIRECT(ADDRESS(ROW()-1, COLUMN())))=1,"",INDIRECT(ADDRESS(42,6))-INDIRECT(ADDRESS(42,7)))</f>
        <v>2</v>
      </c>
      <c r="G13" s="12">
        <f ca="1">IF(LEN(INDIRECT(ADDRESS(ROW()-1, COLUMN())))=1,"",INDIRECT(ADDRESS(21,7))-INDIRECT(ADDRESS(21,6)))</f>
        <v>-11</v>
      </c>
      <c r="H13" s="12">
        <f ca="1">IF(LEN(INDIRECT(ADDRESS(ROW()-1, COLUMN())))=1,"",INDIRECT(ADDRESS(26,6))-INDIRECT(ADDRESS(26,7)))</f>
        <v>-12</v>
      </c>
      <c r="I13" s="12">
        <f ca="1">IF(LEN(INDIRECT(ADDRESS(ROW()-1, COLUMN())))=1,"",INDIRECT(ADDRESS(32,7))-INDIRECT(ADDRESS(32,6)))</f>
        <v>-3</v>
      </c>
      <c r="J13" s="19" t="s">
        <v>4</v>
      </c>
      <c r="K13" s="13">
        <f ca="1">IF(LEN(INDIRECT(ADDRESS(ROW()-1, COLUMN())))=1,"",INDIRECT(ADDRESS(35,7))-INDIRECT(ADDRESS(35,6)))</f>
        <v>-3</v>
      </c>
      <c r="L13" s="99"/>
      <c r="M13" s="12">
        <f ca="1">IF(COUNT(F13:K13)=0,"",SUM(F13:K13))</f>
        <v>-27</v>
      </c>
      <c r="N13" s="97"/>
    </row>
    <row r="14" spans="1:14" ht="24" customHeight="1" x14ac:dyDescent="0.25">
      <c r="A14" s="24"/>
      <c r="B14" s="75">
        <v>6</v>
      </c>
      <c r="C14" s="77" t="s">
        <v>40</v>
      </c>
      <c r="D14" s="78"/>
      <c r="E14" s="79"/>
      <c r="F14" s="14" t="str">
        <f ca="1">INDIRECT(ADDRESS(20,7))&amp;":"&amp;INDIRECT(ADDRESS(20,6))</f>
        <v>7:13</v>
      </c>
      <c r="G14" s="16" t="str">
        <f ca="1">INDIRECT(ADDRESS(30,7))&amp;":"&amp;INDIRECT(ADDRESS(30,6))</f>
        <v>3:13</v>
      </c>
      <c r="H14" s="16" t="str">
        <f ca="1">INDIRECT(ADDRESS(40,7))&amp;":"&amp;INDIRECT(ADDRESS(40,6))</f>
        <v>12:8</v>
      </c>
      <c r="I14" s="16" t="str">
        <f ca="1">INDIRECT(ADDRESS(25,6))&amp;":"&amp;INDIRECT(ADDRESS(25,7))</f>
        <v>11:8</v>
      </c>
      <c r="J14" s="16" t="str">
        <f ca="1">INDIRECT(ADDRESS(35,6))&amp;":"&amp;INDIRECT(ADDRESS(35,7))</f>
        <v>12:9</v>
      </c>
      <c r="K14" s="20" t="s">
        <v>4</v>
      </c>
      <c r="L14" s="99">
        <f ca="1">IF(COUNT(F15:K15)=0,"",COUNTIF(F15:K15,"&gt;0")+0.5*COUNTIF(F15:K15,0))</f>
        <v>3</v>
      </c>
      <c r="M14" s="12"/>
      <c r="N14" s="100">
        <v>3</v>
      </c>
    </row>
    <row r="15" spans="1:14" ht="24" customHeight="1" thickBot="1" x14ac:dyDescent="0.3">
      <c r="A15" s="24"/>
      <c r="B15" s="81"/>
      <c r="C15" s="82"/>
      <c r="D15" s="83"/>
      <c r="E15" s="84"/>
      <c r="F15" s="21">
        <f ca="1">IF(LEN(INDIRECT(ADDRESS(ROW()-1, COLUMN())))=1,"",INDIRECT(ADDRESS(20,7))-INDIRECT(ADDRESS(20,6)))</f>
        <v>-6</v>
      </c>
      <c r="G15" s="22">
        <f ca="1">IF(LEN(INDIRECT(ADDRESS(ROW()-1, COLUMN())))=1,"",INDIRECT(ADDRESS(30,7))-INDIRECT(ADDRESS(30,6)))</f>
        <v>-10</v>
      </c>
      <c r="H15" s="22">
        <f ca="1">IF(LEN(INDIRECT(ADDRESS(ROW()-1, COLUMN())))=1,"",INDIRECT(ADDRESS(40,7))-INDIRECT(ADDRESS(40,6)))</f>
        <v>4</v>
      </c>
      <c r="I15" s="22">
        <f ca="1">IF(LEN(INDIRECT(ADDRESS(ROW()-1, COLUMN())))=1,"",INDIRECT(ADDRESS(25,6))-INDIRECT(ADDRESS(25,7)))</f>
        <v>3</v>
      </c>
      <c r="J15" s="22">
        <f ca="1">IF(LEN(INDIRECT(ADDRESS(ROW()-1, COLUMN())))=1,"",INDIRECT(ADDRESS(35,6))-INDIRECT(ADDRESS(35,7)))</f>
        <v>3</v>
      </c>
      <c r="K15" s="23" t="s">
        <v>4</v>
      </c>
      <c r="L15" s="102"/>
      <c r="M15" s="22">
        <f ca="1">IF(COUNT(F15:K15)=0,"",SUM(F15:K15))</f>
        <v>-6</v>
      </c>
      <c r="N15" s="101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2" t="s">
        <v>5</v>
      </c>
      <c r="C19" s="72"/>
      <c r="D19" s="72"/>
      <c r="E19" s="72"/>
      <c r="F19" s="72"/>
      <c r="G19" s="72"/>
      <c r="H19" s="72"/>
      <c r="I19" s="72"/>
      <c r="J19" s="72"/>
      <c r="K19" s="72"/>
      <c r="M19"/>
    </row>
    <row r="20" spans="2:13" ht="30" customHeight="1" thickBot="1" x14ac:dyDescent="0.3">
      <c r="B20" s="24">
        <v>1</v>
      </c>
      <c r="C20" s="69" t="str">
        <f ca="1">IF(ISBLANK(INDIRECT(ADDRESS(B20*2+2,3))),"",INDIRECT(ADDRESS(B20*2+2,3)))</f>
        <v>Тихонов</v>
      </c>
      <c r="D20" s="69"/>
      <c r="E20" s="70"/>
      <c r="F20" s="25">
        <v>13</v>
      </c>
      <c r="G20" s="26">
        <v>7</v>
      </c>
      <c r="H20" s="71" t="str">
        <f ca="1">IF(ISBLANK(INDIRECT(ADDRESS(K20*2+2,3))),"",INDIRECT(ADDRESS(K20*2+2,3)))</f>
        <v>Степченко</v>
      </c>
      <c r="I20" s="69"/>
      <c r="J20" s="69"/>
      <c r="K20" s="24">
        <v>6</v>
      </c>
      <c r="L20" s="27" t="s">
        <v>6</v>
      </c>
      <c r="M20" s="67">
        <v>4</v>
      </c>
    </row>
    <row r="21" spans="2:13" ht="30" customHeight="1" thickBot="1" x14ac:dyDescent="0.3">
      <c r="B21" s="24">
        <v>2</v>
      </c>
      <c r="C21" s="69" t="str">
        <f ca="1">IF(ISBLANK(INDIRECT(ADDRESS(B21*2+2,3))),"",INDIRECT(ADDRESS(B21*2+2,3)))</f>
        <v>Судник В.</v>
      </c>
      <c r="D21" s="69"/>
      <c r="E21" s="70"/>
      <c r="F21" s="25">
        <v>13</v>
      </c>
      <c r="G21" s="26">
        <v>2</v>
      </c>
      <c r="H21" s="71" t="str">
        <f ca="1">IF(ISBLANK(INDIRECT(ADDRESS(K21*2+2,3))),"",INDIRECT(ADDRESS(K21*2+2,3)))</f>
        <v>Ткаченко Анна</v>
      </c>
      <c r="I21" s="69"/>
      <c r="J21" s="69"/>
      <c r="K21" s="24">
        <v>5</v>
      </c>
      <c r="L21" s="27" t="s">
        <v>6</v>
      </c>
      <c r="M21" s="67">
        <v>5</v>
      </c>
    </row>
    <row r="22" spans="2:13" ht="30" customHeight="1" thickBot="1" x14ac:dyDescent="0.3">
      <c r="B22" s="24">
        <v>3</v>
      </c>
      <c r="C22" s="69" t="str">
        <f ca="1">IF(ISBLANK(INDIRECT(ADDRESS(B22*2+2,3))),"",INDIRECT(ADDRESS(B22*2+2,3)))</f>
        <v>Давыдов</v>
      </c>
      <c r="D22" s="69"/>
      <c r="E22" s="70"/>
      <c r="F22" s="25">
        <v>11</v>
      </c>
      <c r="G22" s="26">
        <v>8</v>
      </c>
      <c r="H22" s="71" t="str">
        <f ca="1">IF(ISBLANK(INDIRECT(ADDRESS(K22*2+2,3))),"",INDIRECT(ADDRESS(K22*2+2,3)))</f>
        <v>Курбанова</v>
      </c>
      <c r="I22" s="69"/>
      <c r="J22" s="69"/>
      <c r="K22" s="24">
        <v>4</v>
      </c>
      <c r="L22" s="27" t="s">
        <v>6</v>
      </c>
      <c r="M22" s="67">
        <v>6</v>
      </c>
    </row>
    <row r="23" spans="2:13" ht="30" customHeight="1" x14ac:dyDescent="0.35">
      <c r="M23" s="68"/>
    </row>
    <row r="24" spans="2:13" ht="30" customHeight="1" thickBot="1" x14ac:dyDescent="0.4">
      <c r="B24" s="72" t="s">
        <v>7</v>
      </c>
      <c r="C24" s="72"/>
      <c r="D24" s="72"/>
      <c r="E24" s="72"/>
      <c r="F24" s="72"/>
      <c r="G24" s="72"/>
      <c r="H24" s="72"/>
      <c r="I24" s="72"/>
      <c r="J24" s="72"/>
      <c r="K24" s="72"/>
      <c r="M24" s="68"/>
    </row>
    <row r="25" spans="2:13" ht="30" customHeight="1" thickBot="1" x14ac:dyDescent="0.3">
      <c r="B25" s="24">
        <v>6</v>
      </c>
      <c r="C25" s="69" t="str">
        <f ca="1">IF(ISBLANK(INDIRECT(ADDRESS(B25*2+2,3))),"",INDIRECT(ADDRESS(B25*2+2,3)))</f>
        <v>Степченко</v>
      </c>
      <c r="D25" s="69"/>
      <c r="E25" s="70"/>
      <c r="F25" s="25">
        <v>11</v>
      </c>
      <c r="G25" s="26">
        <v>8</v>
      </c>
      <c r="H25" s="71" t="str">
        <f ca="1">IF(ISBLANK(INDIRECT(ADDRESS(K25*2+2,3))),"",INDIRECT(ADDRESS(K25*2+2,3)))</f>
        <v>Курбанова</v>
      </c>
      <c r="I25" s="69"/>
      <c r="J25" s="69"/>
      <c r="K25" s="24">
        <v>4</v>
      </c>
      <c r="L25" s="27" t="s">
        <v>6</v>
      </c>
      <c r="M25" s="67">
        <v>1</v>
      </c>
    </row>
    <row r="26" spans="2:13" ht="30" customHeight="1" thickBot="1" x14ac:dyDescent="0.3">
      <c r="B26" s="24">
        <v>5</v>
      </c>
      <c r="C26" s="69" t="str">
        <f ca="1">IF(ISBLANK(INDIRECT(ADDRESS(B26*2+2,3))),"",INDIRECT(ADDRESS(B26*2+2,3)))</f>
        <v>Ткаченко Анна</v>
      </c>
      <c r="D26" s="69"/>
      <c r="E26" s="70"/>
      <c r="F26" s="25">
        <v>1</v>
      </c>
      <c r="G26" s="26">
        <v>13</v>
      </c>
      <c r="H26" s="71" t="str">
        <f ca="1">IF(ISBLANK(INDIRECT(ADDRESS(K26*2+2,3))),"",INDIRECT(ADDRESS(K26*2+2,3)))</f>
        <v>Давыдов</v>
      </c>
      <c r="I26" s="69"/>
      <c r="J26" s="69"/>
      <c r="K26" s="24">
        <v>3</v>
      </c>
      <c r="L26" s="27" t="s">
        <v>6</v>
      </c>
      <c r="M26" s="67">
        <v>2</v>
      </c>
    </row>
    <row r="27" spans="2:13" ht="30" customHeight="1" thickBot="1" x14ac:dyDescent="0.3">
      <c r="B27" s="24">
        <v>1</v>
      </c>
      <c r="C27" s="69" t="str">
        <f ca="1">IF(ISBLANK(INDIRECT(ADDRESS(B27*2+2,3))),"",INDIRECT(ADDRESS(B27*2+2,3)))</f>
        <v>Тихонов</v>
      </c>
      <c r="D27" s="69"/>
      <c r="E27" s="70"/>
      <c r="F27" s="25">
        <v>10</v>
      </c>
      <c r="G27" s="26">
        <v>12</v>
      </c>
      <c r="H27" s="71" t="str">
        <f ca="1">IF(ISBLANK(INDIRECT(ADDRESS(K27*2+2,3))),"",INDIRECT(ADDRESS(K27*2+2,3)))</f>
        <v>Судник В.</v>
      </c>
      <c r="I27" s="69"/>
      <c r="J27" s="69"/>
      <c r="K27" s="24">
        <v>2</v>
      </c>
      <c r="L27" s="27" t="s">
        <v>6</v>
      </c>
      <c r="M27" s="67">
        <v>3</v>
      </c>
    </row>
    <row r="28" spans="2:13" ht="30" customHeight="1" x14ac:dyDescent="0.35">
      <c r="M28" s="68"/>
    </row>
    <row r="29" spans="2:13" ht="30" customHeight="1" thickBot="1" x14ac:dyDescent="0.4">
      <c r="B29" s="72" t="s">
        <v>8</v>
      </c>
      <c r="C29" s="72"/>
      <c r="D29" s="72"/>
      <c r="E29" s="72"/>
      <c r="F29" s="72"/>
      <c r="G29" s="72"/>
      <c r="H29" s="72"/>
      <c r="I29" s="72"/>
      <c r="J29" s="72"/>
      <c r="K29" s="72"/>
      <c r="M29" s="68"/>
    </row>
    <row r="30" spans="2:13" ht="30" customHeight="1" thickBot="1" x14ac:dyDescent="0.3">
      <c r="B30" s="24">
        <v>2</v>
      </c>
      <c r="C30" s="69" t="str">
        <f ca="1">IF(ISBLANK(INDIRECT(ADDRESS(B30*2+2,3))),"",INDIRECT(ADDRESS(B30*2+2,3)))</f>
        <v>Судник В.</v>
      </c>
      <c r="D30" s="69"/>
      <c r="E30" s="70"/>
      <c r="F30" s="25">
        <v>13</v>
      </c>
      <c r="G30" s="26">
        <v>3</v>
      </c>
      <c r="H30" s="71" t="str">
        <f ca="1">IF(ISBLANK(INDIRECT(ADDRESS(K30*2+2,3))),"",INDIRECT(ADDRESS(K30*2+2,3)))</f>
        <v>Степченко</v>
      </c>
      <c r="I30" s="69"/>
      <c r="J30" s="69"/>
      <c r="K30" s="24">
        <v>6</v>
      </c>
      <c r="L30" s="27" t="s">
        <v>6</v>
      </c>
      <c r="M30" s="67">
        <v>6</v>
      </c>
    </row>
    <row r="31" spans="2:13" ht="30" customHeight="1" thickBot="1" x14ac:dyDescent="0.3">
      <c r="B31" s="24">
        <v>3</v>
      </c>
      <c r="C31" s="69" t="str">
        <f ca="1">IF(ISBLANK(INDIRECT(ADDRESS(B31*2+2,3))),"",INDIRECT(ADDRESS(B31*2+2,3)))</f>
        <v>Давыдов</v>
      </c>
      <c r="D31" s="69"/>
      <c r="E31" s="70"/>
      <c r="F31" s="25">
        <v>7</v>
      </c>
      <c r="G31" s="26">
        <v>13</v>
      </c>
      <c r="H31" s="71" t="str">
        <f ca="1">IF(ISBLANK(INDIRECT(ADDRESS(K31*2+2,3))),"",INDIRECT(ADDRESS(K31*2+2,3)))</f>
        <v>Тихонов</v>
      </c>
      <c r="I31" s="69"/>
      <c r="J31" s="69"/>
      <c r="K31" s="24">
        <v>1</v>
      </c>
      <c r="L31" s="27" t="s">
        <v>6</v>
      </c>
      <c r="M31" s="67">
        <v>5</v>
      </c>
    </row>
    <row r="32" spans="2:13" ht="30" customHeight="1" thickBot="1" x14ac:dyDescent="0.3">
      <c r="B32" s="24">
        <v>4</v>
      </c>
      <c r="C32" s="69" t="str">
        <f ca="1">IF(ISBLANK(INDIRECT(ADDRESS(B32*2+2,3))),"",INDIRECT(ADDRESS(B32*2+2,3)))</f>
        <v>Курбанова</v>
      </c>
      <c r="D32" s="69"/>
      <c r="E32" s="70"/>
      <c r="F32" s="25">
        <v>13</v>
      </c>
      <c r="G32" s="26">
        <v>10</v>
      </c>
      <c r="H32" s="71" t="str">
        <f ca="1">IF(ISBLANK(INDIRECT(ADDRESS(K32*2+2,3))),"",INDIRECT(ADDRESS(K32*2+2,3)))</f>
        <v>Ткаченко Анна</v>
      </c>
      <c r="I32" s="69"/>
      <c r="J32" s="69"/>
      <c r="K32" s="24">
        <v>5</v>
      </c>
      <c r="L32" s="27" t="s">
        <v>6</v>
      </c>
      <c r="M32" s="67">
        <v>4</v>
      </c>
    </row>
    <row r="33" spans="2:13" ht="30" customHeight="1" x14ac:dyDescent="0.35">
      <c r="M33" s="68"/>
    </row>
    <row r="34" spans="2:13" ht="30" customHeight="1" thickBot="1" x14ac:dyDescent="0.4">
      <c r="B34" s="72" t="s">
        <v>9</v>
      </c>
      <c r="C34" s="72"/>
      <c r="D34" s="72"/>
      <c r="E34" s="72"/>
      <c r="F34" s="72"/>
      <c r="G34" s="72"/>
      <c r="H34" s="72"/>
      <c r="I34" s="72"/>
      <c r="J34" s="72"/>
      <c r="K34" s="72"/>
      <c r="M34" s="68"/>
    </row>
    <row r="35" spans="2:13" ht="30" customHeight="1" thickBot="1" x14ac:dyDescent="0.3">
      <c r="B35" s="24">
        <v>6</v>
      </c>
      <c r="C35" s="69" t="str">
        <f ca="1">IF(ISBLANK(INDIRECT(ADDRESS(B35*2+2,3))),"",INDIRECT(ADDRESS(B35*2+2,3)))</f>
        <v>Степченко</v>
      </c>
      <c r="D35" s="69"/>
      <c r="E35" s="70"/>
      <c r="F35" s="25">
        <v>12</v>
      </c>
      <c r="G35" s="26">
        <v>9</v>
      </c>
      <c r="H35" s="71" t="str">
        <f ca="1">IF(ISBLANK(INDIRECT(ADDRESS(K35*2+2,3))),"",INDIRECT(ADDRESS(K35*2+2,3)))</f>
        <v>Ткаченко Анна</v>
      </c>
      <c r="I35" s="69"/>
      <c r="J35" s="69"/>
      <c r="K35" s="24">
        <v>5</v>
      </c>
      <c r="L35" s="27" t="s">
        <v>6</v>
      </c>
      <c r="M35" s="67">
        <v>3</v>
      </c>
    </row>
    <row r="36" spans="2:13" ht="30" customHeight="1" thickBot="1" x14ac:dyDescent="0.3">
      <c r="B36" s="24">
        <v>1</v>
      </c>
      <c r="C36" s="69" t="str">
        <f ca="1">IF(ISBLANK(INDIRECT(ADDRESS(B36*2+2,3))),"",INDIRECT(ADDRESS(B36*2+2,3)))</f>
        <v>Тихонов</v>
      </c>
      <c r="D36" s="69"/>
      <c r="E36" s="70"/>
      <c r="F36" s="25">
        <v>12</v>
      </c>
      <c r="G36" s="26">
        <v>11</v>
      </c>
      <c r="H36" s="71" t="str">
        <f ca="1">IF(ISBLANK(INDIRECT(ADDRESS(K36*2+2,3))),"",INDIRECT(ADDRESS(K36*2+2,3)))</f>
        <v>Курбанова</v>
      </c>
      <c r="I36" s="69"/>
      <c r="J36" s="69"/>
      <c r="K36" s="24">
        <v>4</v>
      </c>
      <c r="L36" s="27" t="s">
        <v>6</v>
      </c>
      <c r="M36" s="67">
        <v>2</v>
      </c>
    </row>
    <row r="37" spans="2:13" ht="30" customHeight="1" thickBot="1" x14ac:dyDescent="0.3">
      <c r="B37" s="24">
        <v>2</v>
      </c>
      <c r="C37" s="69" t="str">
        <f ca="1">IF(ISBLANK(INDIRECT(ADDRESS(B37*2+2,3))),"",INDIRECT(ADDRESS(B37*2+2,3)))</f>
        <v>Судник В.</v>
      </c>
      <c r="D37" s="69"/>
      <c r="E37" s="70"/>
      <c r="F37" s="25">
        <v>13</v>
      </c>
      <c r="G37" s="26">
        <v>7</v>
      </c>
      <c r="H37" s="71" t="str">
        <f ca="1">IF(ISBLANK(INDIRECT(ADDRESS(K37*2+2,3))),"",INDIRECT(ADDRESS(K37*2+2,3)))</f>
        <v>Давыдов</v>
      </c>
      <c r="I37" s="69"/>
      <c r="J37" s="69"/>
      <c r="K37" s="24">
        <v>3</v>
      </c>
      <c r="L37" s="27" t="s">
        <v>6</v>
      </c>
      <c r="M37" s="67">
        <v>1</v>
      </c>
    </row>
    <row r="38" spans="2:13" ht="30" customHeight="1" x14ac:dyDescent="0.35">
      <c r="M38" s="68"/>
    </row>
    <row r="39" spans="2:13" ht="30" customHeight="1" thickBot="1" x14ac:dyDescent="0.4">
      <c r="B39" s="72" t="s">
        <v>10</v>
      </c>
      <c r="C39" s="72"/>
      <c r="D39" s="72"/>
      <c r="E39" s="72"/>
      <c r="F39" s="72"/>
      <c r="G39" s="72"/>
      <c r="H39" s="72"/>
      <c r="I39" s="72"/>
      <c r="J39" s="72"/>
      <c r="K39" s="72"/>
      <c r="M39" s="68"/>
    </row>
    <row r="40" spans="2:13" ht="30" customHeight="1" thickBot="1" x14ac:dyDescent="0.3">
      <c r="B40" s="24">
        <v>3</v>
      </c>
      <c r="C40" s="69" t="str">
        <f ca="1">IF(ISBLANK(INDIRECT(ADDRESS(B40*2+2,3))),"",INDIRECT(ADDRESS(B40*2+2,3)))</f>
        <v>Давыдов</v>
      </c>
      <c r="D40" s="69"/>
      <c r="E40" s="70"/>
      <c r="F40" s="25">
        <v>8</v>
      </c>
      <c r="G40" s="26">
        <v>12</v>
      </c>
      <c r="H40" s="71" t="str">
        <f ca="1">IF(ISBLANK(INDIRECT(ADDRESS(K40*2+2,3))),"",INDIRECT(ADDRESS(K40*2+2,3)))</f>
        <v>Степченко</v>
      </c>
      <c r="I40" s="69"/>
      <c r="J40" s="69"/>
      <c r="K40" s="24">
        <v>6</v>
      </c>
      <c r="L40" s="27" t="s">
        <v>6</v>
      </c>
      <c r="M40" s="67">
        <v>4</v>
      </c>
    </row>
    <row r="41" spans="2:13" ht="30" customHeight="1" thickBot="1" x14ac:dyDescent="0.3">
      <c r="B41" s="24">
        <v>4</v>
      </c>
      <c r="C41" s="69" t="str">
        <f ca="1">IF(ISBLANK(INDIRECT(ADDRESS(B41*2+2,3))),"",INDIRECT(ADDRESS(B41*2+2,3)))</f>
        <v>Курбанова</v>
      </c>
      <c r="D41" s="69"/>
      <c r="E41" s="70"/>
      <c r="F41" s="25">
        <v>6</v>
      </c>
      <c r="G41" s="26">
        <v>13</v>
      </c>
      <c r="H41" s="71" t="str">
        <f ca="1">IF(ISBLANK(INDIRECT(ADDRESS(K41*2+2,3))),"",INDIRECT(ADDRESS(K41*2+2,3)))</f>
        <v>Судник В.</v>
      </c>
      <c r="I41" s="69"/>
      <c r="J41" s="69"/>
      <c r="K41" s="24">
        <v>2</v>
      </c>
      <c r="L41" s="27" t="s">
        <v>6</v>
      </c>
      <c r="M41" s="67">
        <v>5</v>
      </c>
    </row>
    <row r="42" spans="2:13" ht="30" customHeight="1" thickBot="1" x14ac:dyDescent="0.3">
      <c r="B42" s="24">
        <v>5</v>
      </c>
      <c r="C42" s="69" t="str">
        <f ca="1">IF(ISBLANK(INDIRECT(ADDRESS(B42*2+2,3))),"",INDIRECT(ADDRESS(B42*2+2,3)))</f>
        <v>Ткаченко Анна</v>
      </c>
      <c r="D42" s="69"/>
      <c r="E42" s="70"/>
      <c r="F42" s="25">
        <v>13</v>
      </c>
      <c r="G42" s="26">
        <v>11</v>
      </c>
      <c r="H42" s="71" t="str">
        <f ca="1">IF(ISBLANK(INDIRECT(ADDRESS(K42*2+2,3))),"",INDIRECT(ADDRESS(K42*2+2,3)))</f>
        <v>Тихонов</v>
      </c>
      <c r="I42" s="69"/>
      <c r="J42" s="69"/>
      <c r="K42" s="24">
        <v>1</v>
      </c>
      <c r="L42" s="27" t="s">
        <v>6</v>
      </c>
      <c r="M42" s="6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workbookViewId="0">
      <selection activeCell="P13" sqref="P13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51" customWidth="1"/>
    <col min="14" max="15" width="10.28515625" customWidth="1"/>
  </cols>
  <sheetData>
    <row r="1" spans="1:14" ht="59.25" customHeight="1" x14ac:dyDescent="0.35">
      <c r="B1" s="87" t="s">
        <v>82</v>
      </c>
      <c r="C1" s="87"/>
      <c r="D1" s="87"/>
      <c r="E1" s="87"/>
      <c r="F1" s="87"/>
      <c r="G1" s="87"/>
      <c r="H1" s="87"/>
      <c r="I1" s="87"/>
      <c r="J1" s="87"/>
      <c r="K1" s="87"/>
      <c r="L1" s="48" t="s">
        <v>86</v>
      </c>
      <c r="M1"/>
    </row>
    <row r="2" spans="1:14" ht="15.75" thickBot="1" x14ac:dyDescent="0.3">
      <c r="M2"/>
    </row>
    <row r="3" spans="1:14" ht="30" customHeight="1" thickBot="1" x14ac:dyDescent="0.3">
      <c r="B3" s="6"/>
      <c r="C3" s="88" t="s">
        <v>0</v>
      </c>
      <c r="D3" s="89"/>
      <c r="E3" s="90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49" t="s">
        <v>1</v>
      </c>
      <c r="M3" s="3" t="s">
        <v>2</v>
      </c>
      <c r="N3" s="50" t="s">
        <v>3</v>
      </c>
    </row>
    <row r="4" spans="1:14" ht="24" customHeight="1" x14ac:dyDescent="0.25">
      <c r="A4" s="24"/>
      <c r="B4" s="91">
        <v>1</v>
      </c>
      <c r="C4" s="77" t="s">
        <v>83</v>
      </c>
      <c r="D4" s="78"/>
      <c r="E4" s="79"/>
      <c r="F4" s="7" t="s">
        <v>4</v>
      </c>
      <c r="G4" s="8" t="str">
        <f ca="1">INDIRECT(ADDRESS(27,6))&amp;":"&amp;INDIRECT(ADDRESS(27,7))</f>
        <v>13:6</v>
      </c>
      <c r="H4" s="8" t="str">
        <f ca="1">INDIRECT(ADDRESS(31,7))&amp;":"&amp;INDIRECT(ADDRESS(31,6))</f>
        <v>13:11</v>
      </c>
      <c r="I4" s="8" t="str">
        <f ca="1">INDIRECT(ADDRESS(36,6))&amp;":"&amp;INDIRECT(ADDRESS(36,7))</f>
        <v>8:13</v>
      </c>
      <c r="J4" s="8" t="str">
        <f ca="1">INDIRECT(ADDRESS(42,7))&amp;":"&amp;INDIRECT(ADDRESS(42,6))</f>
        <v>12:8</v>
      </c>
      <c r="K4" s="9" t="str">
        <f ca="1">INDIRECT(ADDRESS(20,6))&amp;":"&amp;INDIRECT(ADDRESS(20,7))</f>
        <v>13:11</v>
      </c>
      <c r="L4" s="98">
        <f ca="1">IF(COUNT(F5:K5)=0,"",COUNTIF(F5:K5,"&gt;0")+0.5*COUNTIF(F5:K5,0))</f>
        <v>4</v>
      </c>
      <c r="M4" s="10"/>
      <c r="N4" s="96">
        <v>1</v>
      </c>
    </row>
    <row r="5" spans="1:14" ht="24" customHeight="1" thickBot="1" x14ac:dyDescent="0.3">
      <c r="A5" s="24"/>
      <c r="B5" s="76"/>
      <c r="C5" s="82"/>
      <c r="D5" s="83"/>
      <c r="E5" s="84"/>
      <c r="F5" s="11" t="s">
        <v>4</v>
      </c>
      <c r="G5" s="12">
        <f ca="1">IF(LEN(INDIRECT(ADDRESS(ROW()-1, COLUMN())))=1,"",INDIRECT(ADDRESS(27,6))-INDIRECT(ADDRESS(27,7)))</f>
        <v>7</v>
      </c>
      <c r="H5" s="12">
        <f ca="1">IF(LEN(INDIRECT(ADDRESS(ROW()-1, COLUMN())))=1,"",INDIRECT(ADDRESS(31,7))-INDIRECT(ADDRESS(31,6)))</f>
        <v>2</v>
      </c>
      <c r="I5" s="12">
        <f ca="1">IF(LEN(INDIRECT(ADDRESS(ROW()-1, COLUMN())))=1,"",INDIRECT(ADDRESS(36,6))-INDIRECT(ADDRESS(36,7)))</f>
        <v>-5</v>
      </c>
      <c r="J5" s="12">
        <f ca="1">IF(LEN(INDIRECT(ADDRESS(ROW()-1, COLUMN())))=1,"",INDIRECT(ADDRESS(42,7))-INDIRECT(ADDRESS(42,6)))</f>
        <v>4</v>
      </c>
      <c r="K5" s="13">
        <f ca="1">IF(LEN(INDIRECT(ADDRESS(ROW()-1, COLUMN())))=1,"",INDIRECT(ADDRESS(20,6))-INDIRECT(ADDRESS(20,7)))</f>
        <v>2</v>
      </c>
      <c r="L5" s="99"/>
      <c r="M5" s="12">
        <f ca="1">IF(COUNT(F5:K5)=0,"",SUM(F5:K5))</f>
        <v>10</v>
      </c>
      <c r="N5" s="97"/>
    </row>
    <row r="6" spans="1:14" ht="24" customHeight="1" x14ac:dyDescent="0.25">
      <c r="A6" s="24"/>
      <c r="B6" s="75">
        <v>2</v>
      </c>
      <c r="C6" s="77" t="s">
        <v>57</v>
      </c>
      <c r="D6" s="78"/>
      <c r="E6" s="79"/>
      <c r="F6" s="14" t="str">
        <f ca="1">INDIRECT(ADDRESS(27,7))&amp;":"&amp;INDIRECT(ADDRESS(27,6))</f>
        <v>6:13</v>
      </c>
      <c r="G6" s="15" t="s">
        <v>4</v>
      </c>
      <c r="H6" s="16" t="str">
        <f ca="1">INDIRECT(ADDRESS(37,6))&amp;":"&amp;INDIRECT(ADDRESS(37,7))</f>
        <v>13:4</v>
      </c>
      <c r="I6" s="16" t="str">
        <f ca="1">INDIRECT(ADDRESS(41,7))&amp;":"&amp;INDIRECT(ADDRESS(41,6))</f>
        <v>13:7</v>
      </c>
      <c r="J6" s="16" t="str">
        <f ca="1">INDIRECT(ADDRESS(21,6))&amp;":"&amp;INDIRECT(ADDRESS(21,7))</f>
        <v>13:9</v>
      </c>
      <c r="K6" s="17" t="str">
        <f ca="1">INDIRECT(ADDRESS(30,6))&amp;":"&amp;INDIRECT(ADDRESS(30,7))</f>
        <v>13:7</v>
      </c>
      <c r="L6" s="99">
        <f ca="1">IF(COUNT(F7:K7)=0,"",COUNTIF(F7:K7,"&gt;0")+0.5*COUNTIF(F7:K7,0))</f>
        <v>4</v>
      </c>
      <c r="M6" s="12"/>
      <c r="N6" s="100">
        <v>2</v>
      </c>
    </row>
    <row r="7" spans="1:14" ht="24" customHeight="1" thickBot="1" x14ac:dyDescent="0.3">
      <c r="A7" s="24"/>
      <c r="B7" s="76"/>
      <c r="C7" s="77"/>
      <c r="D7" s="78"/>
      <c r="E7" s="79"/>
      <c r="F7" s="18">
        <f ca="1">IF(LEN(INDIRECT(ADDRESS(ROW()-1, COLUMN())))=1,"",INDIRECT(ADDRESS(27,7))-INDIRECT(ADDRESS(27,6)))</f>
        <v>-7</v>
      </c>
      <c r="G7" s="19" t="s">
        <v>4</v>
      </c>
      <c r="H7" s="12">
        <f ca="1">IF(LEN(INDIRECT(ADDRESS(ROW()-1, COLUMN())))=1,"",INDIRECT(ADDRESS(37,6))-INDIRECT(ADDRESS(37,7)))</f>
        <v>9</v>
      </c>
      <c r="I7" s="12">
        <f ca="1">IF(LEN(INDIRECT(ADDRESS(ROW()-1, COLUMN())))=1,"",INDIRECT(ADDRESS(41,7))-INDIRECT(ADDRESS(41,6)))</f>
        <v>6</v>
      </c>
      <c r="J7" s="12">
        <f ca="1">IF(LEN(INDIRECT(ADDRESS(ROW()-1, COLUMN())))=1,"",INDIRECT(ADDRESS(21,6))-INDIRECT(ADDRESS(21,7)))</f>
        <v>4</v>
      </c>
      <c r="K7" s="13">
        <f ca="1">IF(LEN(INDIRECT(ADDRESS(ROW()-1, COLUMN())))=1,"",INDIRECT(ADDRESS(30,6))-INDIRECT(ADDRESS(30,7)))</f>
        <v>6</v>
      </c>
      <c r="L7" s="99"/>
      <c r="M7" s="12">
        <f ca="1">IF(COUNT(F7:K7)=0,"",SUM(F7:K7))</f>
        <v>18</v>
      </c>
      <c r="N7" s="97"/>
    </row>
    <row r="8" spans="1:14" ht="24" customHeight="1" x14ac:dyDescent="0.25">
      <c r="A8" s="24"/>
      <c r="B8" s="75">
        <v>3</v>
      </c>
      <c r="C8" s="77" t="s">
        <v>84</v>
      </c>
      <c r="D8" s="78"/>
      <c r="E8" s="79"/>
      <c r="F8" s="14" t="str">
        <f ca="1">INDIRECT(ADDRESS(31,6))&amp;":"&amp;INDIRECT(ADDRESS(31,7))</f>
        <v>11:13</v>
      </c>
      <c r="G8" s="16" t="str">
        <f ca="1">INDIRECT(ADDRESS(37,7))&amp;":"&amp;INDIRECT(ADDRESS(37,6))</f>
        <v>4:13</v>
      </c>
      <c r="H8" s="15" t="s">
        <v>4</v>
      </c>
      <c r="I8" s="16" t="str">
        <f ca="1">INDIRECT(ADDRESS(22,6))&amp;":"&amp;INDIRECT(ADDRESS(22,7))</f>
        <v>12:10</v>
      </c>
      <c r="J8" s="16" t="str">
        <f ca="1">INDIRECT(ADDRESS(26,7))&amp;":"&amp;INDIRECT(ADDRESS(26,6))</f>
        <v>13:8</v>
      </c>
      <c r="K8" s="17" t="str">
        <f ca="1">INDIRECT(ADDRESS(40,6))&amp;":"&amp;INDIRECT(ADDRESS(40,7))</f>
        <v>13:6</v>
      </c>
      <c r="L8" s="99">
        <f ca="1">IF(COUNT(F9:K9)=0,"",COUNTIF(F9:K9,"&gt;0")+0.5*COUNTIF(F9:K9,0))</f>
        <v>3</v>
      </c>
      <c r="M8" s="12"/>
      <c r="N8" s="96">
        <v>3</v>
      </c>
    </row>
    <row r="9" spans="1:14" ht="24" customHeight="1" thickBot="1" x14ac:dyDescent="0.3">
      <c r="A9" s="24"/>
      <c r="B9" s="76"/>
      <c r="C9" s="82"/>
      <c r="D9" s="83"/>
      <c r="E9" s="84"/>
      <c r="F9" s="18">
        <f ca="1">IF(LEN(INDIRECT(ADDRESS(ROW()-1, COLUMN())))=1,"",INDIRECT(ADDRESS(31,6))-INDIRECT(ADDRESS(31,7)))</f>
        <v>-2</v>
      </c>
      <c r="G9" s="12">
        <f ca="1">IF(LEN(INDIRECT(ADDRESS(ROW()-1, COLUMN())))=1,"",INDIRECT(ADDRESS(37,7))-INDIRECT(ADDRESS(37,6)))</f>
        <v>-9</v>
      </c>
      <c r="H9" s="19" t="s">
        <v>4</v>
      </c>
      <c r="I9" s="12">
        <f ca="1">IF(LEN(INDIRECT(ADDRESS(ROW()-1, COLUMN())))=1,"",INDIRECT(ADDRESS(22,6))-INDIRECT(ADDRESS(22,7)))</f>
        <v>2</v>
      </c>
      <c r="J9" s="12">
        <f ca="1">IF(LEN(INDIRECT(ADDRESS(ROW()-1, COLUMN())))=1,"",INDIRECT(ADDRESS(26,7))-INDIRECT(ADDRESS(26,6)))</f>
        <v>5</v>
      </c>
      <c r="K9" s="13">
        <f ca="1">IF(LEN(INDIRECT(ADDRESS(ROW()-1, COLUMN())))=1,"",INDIRECT(ADDRESS(40,6))-INDIRECT(ADDRESS(40,7)))</f>
        <v>7</v>
      </c>
      <c r="L9" s="99"/>
      <c r="M9" s="12">
        <f ca="1">IF(COUNT(F9:K9)=0,"",SUM(F9:K9))</f>
        <v>3</v>
      </c>
      <c r="N9" s="97"/>
    </row>
    <row r="10" spans="1:14" ht="24" customHeight="1" x14ac:dyDescent="0.25">
      <c r="A10" s="24"/>
      <c r="B10" s="75">
        <v>4</v>
      </c>
      <c r="C10" s="77" t="s">
        <v>119</v>
      </c>
      <c r="D10" s="78"/>
      <c r="E10" s="79"/>
      <c r="F10" s="14" t="str">
        <f ca="1">INDIRECT(ADDRESS(36,7))&amp;":"&amp;INDIRECT(ADDRESS(36,6))</f>
        <v>13:8</v>
      </c>
      <c r="G10" s="16" t="str">
        <f ca="1">INDIRECT(ADDRESS(41,6))&amp;":"&amp;INDIRECT(ADDRESS(41,7))</f>
        <v>7:13</v>
      </c>
      <c r="H10" s="16" t="str">
        <f ca="1">INDIRECT(ADDRESS(22,7))&amp;":"&amp;INDIRECT(ADDRESS(22,6))</f>
        <v>10:12</v>
      </c>
      <c r="I10" s="15" t="s">
        <v>4</v>
      </c>
      <c r="J10" s="16" t="str">
        <f ca="1">INDIRECT(ADDRESS(32,6))&amp;":"&amp;INDIRECT(ADDRESS(32,7))</f>
        <v>5:13</v>
      </c>
      <c r="K10" s="17" t="str">
        <f ca="1">INDIRECT(ADDRESS(25,7))&amp;":"&amp;INDIRECT(ADDRESS(25,6))</f>
        <v>11:13</v>
      </c>
      <c r="L10" s="99">
        <f ca="1">IF(COUNT(F11:K11)=0,"",COUNTIF(F11:K11,"&gt;0")+0.5*COUNTIF(F11:K11,0))</f>
        <v>1</v>
      </c>
      <c r="M10" s="12"/>
      <c r="N10" s="100">
        <v>6</v>
      </c>
    </row>
    <row r="11" spans="1:14" ht="24" customHeight="1" x14ac:dyDescent="0.25">
      <c r="A11" s="24"/>
      <c r="B11" s="76"/>
      <c r="C11" s="77"/>
      <c r="D11" s="78"/>
      <c r="E11" s="79"/>
      <c r="F11" s="18">
        <f ca="1">IF(LEN(INDIRECT(ADDRESS(ROW()-1, COLUMN())))=1,"",INDIRECT(ADDRESS(36,7))-INDIRECT(ADDRESS(36,6)))</f>
        <v>5</v>
      </c>
      <c r="G11" s="12">
        <f ca="1">IF(LEN(INDIRECT(ADDRESS(ROW()-1, COLUMN())))=1,"",INDIRECT(ADDRESS(41,6))-INDIRECT(ADDRESS(41,7)))</f>
        <v>-6</v>
      </c>
      <c r="H11" s="12">
        <f ca="1">IF(LEN(INDIRECT(ADDRESS(ROW()-1, COLUMN())))=1,"",INDIRECT(ADDRESS(22,7))-INDIRECT(ADDRESS(22,6)))</f>
        <v>-2</v>
      </c>
      <c r="I11" s="19" t="s">
        <v>4</v>
      </c>
      <c r="J11" s="12">
        <f ca="1">IF(LEN(INDIRECT(ADDRESS(ROW()-1, COLUMN())))=1,"",INDIRECT(ADDRESS(32,6))-INDIRECT(ADDRESS(32,7)))</f>
        <v>-8</v>
      </c>
      <c r="K11" s="13">
        <f ca="1">IF(LEN(INDIRECT(ADDRESS(ROW()-1, COLUMN())))=1,"",INDIRECT(ADDRESS(25,7))-INDIRECT(ADDRESS(25,6)))</f>
        <v>-2</v>
      </c>
      <c r="L11" s="99"/>
      <c r="M11" s="12">
        <f ca="1">IF(COUNT(F11:K11)=0,"",SUM(F11:K11))</f>
        <v>-13</v>
      </c>
      <c r="N11" s="97"/>
    </row>
    <row r="12" spans="1:14" ht="24" customHeight="1" x14ac:dyDescent="0.25">
      <c r="A12" s="24"/>
      <c r="B12" s="75">
        <v>5</v>
      </c>
      <c r="C12" s="77" t="s">
        <v>71</v>
      </c>
      <c r="D12" s="78"/>
      <c r="E12" s="79"/>
      <c r="F12" s="14" t="str">
        <f ca="1">INDIRECT(ADDRESS(42,6))&amp;":"&amp;INDIRECT(ADDRESS(42,7))</f>
        <v>8:12</v>
      </c>
      <c r="G12" s="16" t="str">
        <f ca="1">INDIRECT(ADDRESS(21,7))&amp;":"&amp;INDIRECT(ADDRESS(21,6))</f>
        <v>9:13</v>
      </c>
      <c r="H12" s="16" t="str">
        <f ca="1">INDIRECT(ADDRESS(26,6))&amp;":"&amp;INDIRECT(ADDRESS(26,7))</f>
        <v>8:13</v>
      </c>
      <c r="I12" s="16" t="str">
        <f ca="1">INDIRECT(ADDRESS(32,7))&amp;":"&amp;INDIRECT(ADDRESS(32,6))</f>
        <v>13:5</v>
      </c>
      <c r="J12" s="15" t="s">
        <v>4</v>
      </c>
      <c r="K12" s="17" t="str">
        <f ca="1">INDIRECT(ADDRESS(35,7))&amp;":"&amp;INDIRECT(ADDRESS(35,6))</f>
        <v>13:6</v>
      </c>
      <c r="L12" s="99">
        <f ca="1">IF(COUNT(F13:K13)=0,"",COUNTIF(F13:K13,"&gt;0")+0.5*COUNTIF(F13:K13,0))</f>
        <v>2</v>
      </c>
      <c r="M12" s="12"/>
      <c r="N12" s="100">
        <v>4</v>
      </c>
    </row>
    <row r="13" spans="1:14" ht="24" customHeight="1" x14ac:dyDescent="0.25">
      <c r="A13" s="24"/>
      <c r="B13" s="76"/>
      <c r="C13" s="77"/>
      <c r="D13" s="78"/>
      <c r="E13" s="79"/>
      <c r="F13" s="18">
        <f ca="1">IF(LEN(INDIRECT(ADDRESS(ROW()-1, COLUMN())))=1,"",INDIRECT(ADDRESS(42,6))-INDIRECT(ADDRESS(42,7)))</f>
        <v>-4</v>
      </c>
      <c r="G13" s="12">
        <f ca="1">IF(LEN(INDIRECT(ADDRESS(ROW()-1, COLUMN())))=1,"",INDIRECT(ADDRESS(21,7))-INDIRECT(ADDRESS(21,6)))</f>
        <v>-4</v>
      </c>
      <c r="H13" s="12">
        <f ca="1">IF(LEN(INDIRECT(ADDRESS(ROW()-1, COLUMN())))=1,"",INDIRECT(ADDRESS(26,6))-INDIRECT(ADDRESS(26,7)))</f>
        <v>-5</v>
      </c>
      <c r="I13" s="12">
        <f ca="1">IF(LEN(INDIRECT(ADDRESS(ROW()-1, COLUMN())))=1,"",INDIRECT(ADDRESS(32,7))-INDIRECT(ADDRESS(32,6)))</f>
        <v>8</v>
      </c>
      <c r="J13" s="19" t="s">
        <v>4</v>
      </c>
      <c r="K13" s="13">
        <f ca="1">IF(LEN(INDIRECT(ADDRESS(ROW()-1, COLUMN())))=1,"",INDIRECT(ADDRESS(35,7))-INDIRECT(ADDRESS(35,6)))</f>
        <v>7</v>
      </c>
      <c r="L13" s="99"/>
      <c r="M13" s="12">
        <f ca="1">IF(COUNT(F13:K13)=0,"",SUM(F13:K13))</f>
        <v>2</v>
      </c>
      <c r="N13" s="97"/>
    </row>
    <row r="14" spans="1:14" ht="24" customHeight="1" x14ac:dyDescent="0.25">
      <c r="A14" s="24"/>
      <c r="B14" s="75">
        <v>6</v>
      </c>
      <c r="C14" s="77" t="s">
        <v>89</v>
      </c>
      <c r="D14" s="78"/>
      <c r="E14" s="79"/>
      <c r="F14" s="14" t="str">
        <f ca="1">INDIRECT(ADDRESS(20,7))&amp;":"&amp;INDIRECT(ADDRESS(20,6))</f>
        <v>11:13</v>
      </c>
      <c r="G14" s="16" t="str">
        <f ca="1">INDIRECT(ADDRESS(30,7))&amp;":"&amp;INDIRECT(ADDRESS(30,6))</f>
        <v>7:13</v>
      </c>
      <c r="H14" s="16" t="str">
        <f ca="1">INDIRECT(ADDRESS(40,7))&amp;":"&amp;INDIRECT(ADDRESS(40,6))</f>
        <v>6:13</v>
      </c>
      <c r="I14" s="16" t="str">
        <f ca="1">INDIRECT(ADDRESS(25,6))&amp;":"&amp;INDIRECT(ADDRESS(25,7))</f>
        <v>13:11</v>
      </c>
      <c r="J14" s="16" t="str">
        <f ca="1">INDIRECT(ADDRESS(35,6))&amp;":"&amp;INDIRECT(ADDRESS(35,7))</f>
        <v>6:13</v>
      </c>
      <c r="K14" s="20" t="s">
        <v>4</v>
      </c>
      <c r="L14" s="99">
        <f ca="1">IF(COUNT(F15:K15)=0,"",COUNTIF(F15:K15,"&gt;0")+0.5*COUNTIF(F15:K15,0))</f>
        <v>1</v>
      </c>
      <c r="M14" s="12"/>
      <c r="N14" s="100">
        <v>5</v>
      </c>
    </row>
    <row r="15" spans="1:14" ht="24" customHeight="1" thickBot="1" x14ac:dyDescent="0.3">
      <c r="A15" s="24"/>
      <c r="B15" s="81"/>
      <c r="C15" s="82"/>
      <c r="D15" s="83"/>
      <c r="E15" s="84"/>
      <c r="F15" s="21">
        <f ca="1">IF(LEN(INDIRECT(ADDRESS(ROW()-1, COLUMN())))=1,"",INDIRECT(ADDRESS(20,7))-INDIRECT(ADDRESS(20,6)))</f>
        <v>-2</v>
      </c>
      <c r="G15" s="22">
        <f ca="1">IF(LEN(INDIRECT(ADDRESS(ROW()-1, COLUMN())))=1,"",INDIRECT(ADDRESS(30,7))-INDIRECT(ADDRESS(30,6)))</f>
        <v>-6</v>
      </c>
      <c r="H15" s="22">
        <f ca="1">IF(LEN(INDIRECT(ADDRESS(ROW()-1, COLUMN())))=1,"",INDIRECT(ADDRESS(40,7))-INDIRECT(ADDRESS(40,6)))</f>
        <v>-7</v>
      </c>
      <c r="I15" s="22">
        <f ca="1">IF(LEN(INDIRECT(ADDRESS(ROW()-1, COLUMN())))=1,"",INDIRECT(ADDRESS(25,6))-INDIRECT(ADDRESS(25,7)))</f>
        <v>2</v>
      </c>
      <c r="J15" s="22">
        <f ca="1">IF(LEN(INDIRECT(ADDRESS(ROW()-1, COLUMN())))=1,"",INDIRECT(ADDRESS(35,6))-INDIRECT(ADDRESS(35,7)))</f>
        <v>-7</v>
      </c>
      <c r="K15" s="23" t="s">
        <v>4</v>
      </c>
      <c r="L15" s="102"/>
      <c r="M15" s="22">
        <f ca="1">IF(COUNT(F15:K15)=0,"",SUM(F15:K15))</f>
        <v>-20</v>
      </c>
      <c r="N15" s="101"/>
    </row>
    <row r="16" spans="1:14" x14ac:dyDescent="0.25">
      <c r="M16"/>
    </row>
    <row r="17" spans="2:21" x14ac:dyDescent="0.25">
      <c r="M17"/>
    </row>
    <row r="18" spans="2:21" x14ac:dyDescent="0.25">
      <c r="M18"/>
    </row>
    <row r="19" spans="2:21" ht="30" customHeight="1" thickBot="1" x14ac:dyDescent="0.3">
      <c r="B19" s="72" t="s">
        <v>5</v>
      </c>
      <c r="C19" s="72"/>
      <c r="D19" s="72"/>
      <c r="E19" s="72"/>
      <c r="F19" s="72"/>
      <c r="G19" s="72"/>
      <c r="H19" s="72"/>
      <c r="I19" s="72"/>
      <c r="J19" s="72"/>
      <c r="K19" s="72"/>
      <c r="M19"/>
    </row>
    <row r="20" spans="2:21" ht="30" customHeight="1" thickBot="1" x14ac:dyDescent="0.3">
      <c r="B20" s="24">
        <v>1</v>
      </c>
      <c r="C20" s="69" t="str">
        <f ca="1">IF(ISBLANK(INDIRECT(ADDRESS(B20*2+2,3))),"",INDIRECT(ADDRESS(B20*2+2,3)))</f>
        <v>Гришков</v>
      </c>
      <c r="D20" s="69"/>
      <c r="E20" s="70"/>
      <c r="F20" s="25">
        <v>13</v>
      </c>
      <c r="G20" s="26">
        <v>11</v>
      </c>
      <c r="H20" s="71" t="str">
        <f ca="1">IF(ISBLANK(INDIRECT(ADDRESS(K20*2+2,3))),"",INDIRECT(ADDRESS(K20*2+2,3)))</f>
        <v>Санников</v>
      </c>
      <c r="I20" s="69"/>
      <c r="J20" s="69"/>
      <c r="K20" s="24">
        <v>6</v>
      </c>
      <c r="L20" s="27" t="s">
        <v>6</v>
      </c>
      <c r="M20" s="67">
        <v>1</v>
      </c>
    </row>
    <row r="21" spans="2:21" ht="30" customHeight="1" thickBot="1" x14ac:dyDescent="0.3">
      <c r="B21" s="24">
        <v>2</v>
      </c>
      <c r="C21" s="69" t="str">
        <f ca="1">IF(ISBLANK(INDIRECT(ADDRESS(B21*2+2,3))),"",INDIRECT(ADDRESS(B21*2+2,3)))</f>
        <v>Осокин</v>
      </c>
      <c r="D21" s="69"/>
      <c r="E21" s="70"/>
      <c r="F21" s="25">
        <v>13</v>
      </c>
      <c r="G21" s="26">
        <v>9</v>
      </c>
      <c r="H21" s="71" t="str">
        <f ca="1">IF(ISBLANK(INDIRECT(ADDRESS(K21*2+2,3))),"",INDIRECT(ADDRESS(K21*2+2,3)))</f>
        <v>Борисов</v>
      </c>
      <c r="I21" s="69"/>
      <c r="J21" s="69"/>
      <c r="K21" s="24">
        <v>5</v>
      </c>
      <c r="L21" s="27" t="s">
        <v>6</v>
      </c>
      <c r="M21" s="67">
        <v>2</v>
      </c>
    </row>
    <row r="22" spans="2:21" ht="30" customHeight="1" thickBot="1" x14ac:dyDescent="0.3">
      <c r="B22" s="24">
        <v>3</v>
      </c>
      <c r="C22" s="69" t="str">
        <f ca="1">IF(ISBLANK(INDIRECT(ADDRESS(B22*2+2,3))),"",INDIRECT(ADDRESS(B22*2+2,3)))</f>
        <v>Базарев</v>
      </c>
      <c r="D22" s="69"/>
      <c r="E22" s="70"/>
      <c r="F22" s="25">
        <v>12</v>
      </c>
      <c r="G22" s="26">
        <v>10</v>
      </c>
      <c r="H22" s="71" t="str">
        <f ca="1">IF(ISBLANK(INDIRECT(ADDRESS(K22*2+2,3))),"",INDIRECT(ADDRESS(K22*2+2,3)))</f>
        <v>Пименова</v>
      </c>
      <c r="I22" s="69"/>
      <c r="J22" s="69"/>
      <c r="K22" s="24">
        <v>4</v>
      </c>
      <c r="L22" s="27" t="s">
        <v>6</v>
      </c>
      <c r="M22" s="67">
        <v>3</v>
      </c>
      <c r="U22" t="s">
        <v>78</v>
      </c>
    </row>
    <row r="23" spans="2:21" ht="30" customHeight="1" x14ac:dyDescent="0.35">
      <c r="M23" s="68"/>
    </row>
    <row r="24" spans="2:21" ht="30" customHeight="1" thickBot="1" x14ac:dyDescent="0.4">
      <c r="B24" s="72" t="s">
        <v>7</v>
      </c>
      <c r="C24" s="72"/>
      <c r="D24" s="72"/>
      <c r="E24" s="72"/>
      <c r="F24" s="72"/>
      <c r="G24" s="72"/>
      <c r="H24" s="72"/>
      <c r="I24" s="72"/>
      <c r="J24" s="72"/>
      <c r="K24" s="72"/>
      <c r="M24" s="68"/>
    </row>
    <row r="25" spans="2:21" ht="30" customHeight="1" thickBot="1" x14ac:dyDescent="0.3">
      <c r="B25" s="24">
        <v>6</v>
      </c>
      <c r="C25" s="69" t="str">
        <f ca="1">IF(ISBLANK(INDIRECT(ADDRESS(B25*2+2,3))),"",INDIRECT(ADDRESS(B25*2+2,3)))</f>
        <v>Санников</v>
      </c>
      <c r="D25" s="69"/>
      <c r="E25" s="70"/>
      <c r="F25" s="25">
        <v>13</v>
      </c>
      <c r="G25" s="26">
        <v>11</v>
      </c>
      <c r="H25" s="71" t="str">
        <f ca="1">IF(ISBLANK(INDIRECT(ADDRESS(K25*2+2,3))),"",INDIRECT(ADDRESS(K25*2+2,3)))</f>
        <v>Пименова</v>
      </c>
      <c r="I25" s="69"/>
      <c r="J25" s="69"/>
      <c r="K25" s="24">
        <v>4</v>
      </c>
      <c r="L25" s="27" t="s">
        <v>6</v>
      </c>
      <c r="M25" s="67">
        <v>4</v>
      </c>
    </row>
    <row r="26" spans="2:21" ht="30" customHeight="1" thickBot="1" x14ac:dyDescent="0.3">
      <c r="B26" s="24">
        <v>5</v>
      </c>
      <c r="C26" s="69" t="str">
        <f ca="1">IF(ISBLANK(INDIRECT(ADDRESS(B26*2+2,3))),"",INDIRECT(ADDRESS(B26*2+2,3)))</f>
        <v>Борисов</v>
      </c>
      <c r="D26" s="69"/>
      <c r="E26" s="70"/>
      <c r="F26" s="25">
        <v>8</v>
      </c>
      <c r="G26" s="26">
        <v>13</v>
      </c>
      <c r="H26" s="71" t="str">
        <f ca="1">IF(ISBLANK(INDIRECT(ADDRESS(K26*2+2,3))),"",INDIRECT(ADDRESS(K26*2+2,3)))</f>
        <v>Базарев</v>
      </c>
      <c r="I26" s="69"/>
      <c r="J26" s="69"/>
      <c r="K26" s="24">
        <v>3</v>
      </c>
      <c r="L26" s="27" t="s">
        <v>6</v>
      </c>
      <c r="M26" s="67">
        <v>5</v>
      </c>
    </row>
    <row r="27" spans="2:21" ht="30" customHeight="1" thickBot="1" x14ac:dyDescent="0.3">
      <c r="B27" s="24">
        <v>1</v>
      </c>
      <c r="C27" s="69" t="str">
        <f ca="1">IF(ISBLANK(INDIRECT(ADDRESS(B27*2+2,3))),"",INDIRECT(ADDRESS(B27*2+2,3)))</f>
        <v>Гришков</v>
      </c>
      <c r="D27" s="69"/>
      <c r="E27" s="70"/>
      <c r="F27" s="25">
        <v>13</v>
      </c>
      <c r="G27" s="26">
        <v>6</v>
      </c>
      <c r="H27" s="71" t="str">
        <f ca="1">IF(ISBLANK(INDIRECT(ADDRESS(K27*2+2,3))),"",INDIRECT(ADDRESS(K27*2+2,3)))</f>
        <v>Осокин</v>
      </c>
      <c r="I27" s="69"/>
      <c r="J27" s="69"/>
      <c r="K27" s="24">
        <v>2</v>
      </c>
      <c r="L27" s="27" t="s">
        <v>6</v>
      </c>
      <c r="M27" s="67">
        <v>6</v>
      </c>
    </row>
    <row r="28" spans="2:21" ht="30" customHeight="1" x14ac:dyDescent="0.35">
      <c r="M28" s="68"/>
    </row>
    <row r="29" spans="2:21" ht="30" customHeight="1" thickBot="1" x14ac:dyDescent="0.4">
      <c r="B29" s="72" t="s">
        <v>8</v>
      </c>
      <c r="C29" s="72"/>
      <c r="D29" s="72"/>
      <c r="E29" s="72"/>
      <c r="F29" s="72"/>
      <c r="G29" s="72"/>
      <c r="H29" s="72"/>
      <c r="I29" s="72"/>
      <c r="J29" s="72"/>
      <c r="K29" s="72"/>
      <c r="M29" s="68"/>
    </row>
    <row r="30" spans="2:21" ht="30" customHeight="1" thickBot="1" x14ac:dyDescent="0.3">
      <c r="B30" s="24">
        <v>2</v>
      </c>
      <c r="C30" s="69" t="str">
        <f ca="1">IF(ISBLANK(INDIRECT(ADDRESS(B30*2+2,3))),"",INDIRECT(ADDRESS(B30*2+2,3)))</f>
        <v>Осокин</v>
      </c>
      <c r="D30" s="69"/>
      <c r="E30" s="70"/>
      <c r="F30" s="25">
        <v>13</v>
      </c>
      <c r="G30" s="26">
        <v>7</v>
      </c>
      <c r="H30" s="71" t="str">
        <f ca="1">IF(ISBLANK(INDIRECT(ADDRESS(K30*2+2,3))),"",INDIRECT(ADDRESS(K30*2+2,3)))</f>
        <v>Санников</v>
      </c>
      <c r="I30" s="69"/>
      <c r="J30" s="69"/>
      <c r="K30" s="24">
        <v>6</v>
      </c>
      <c r="L30" s="27" t="s">
        <v>6</v>
      </c>
      <c r="M30" s="67">
        <v>3</v>
      </c>
    </row>
    <row r="31" spans="2:21" ht="30" customHeight="1" thickBot="1" x14ac:dyDescent="0.3">
      <c r="B31" s="24">
        <v>3</v>
      </c>
      <c r="C31" s="69" t="str">
        <f ca="1">IF(ISBLANK(INDIRECT(ADDRESS(B31*2+2,3))),"",INDIRECT(ADDRESS(B31*2+2,3)))</f>
        <v>Базарев</v>
      </c>
      <c r="D31" s="69"/>
      <c r="E31" s="70"/>
      <c r="F31" s="25">
        <v>11</v>
      </c>
      <c r="G31" s="26">
        <v>13</v>
      </c>
      <c r="H31" s="71" t="str">
        <f ca="1">IF(ISBLANK(INDIRECT(ADDRESS(K31*2+2,3))),"",INDIRECT(ADDRESS(K31*2+2,3)))</f>
        <v>Гришков</v>
      </c>
      <c r="I31" s="69"/>
      <c r="J31" s="69"/>
      <c r="K31" s="24">
        <v>1</v>
      </c>
      <c r="L31" s="27" t="s">
        <v>6</v>
      </c>
      <c r="M31" s="67">
        <v>2</v>
      </c>
    </row>
    <row r="32" spans="2:21" ht="30" customHeight="1" thickBot="1" x14ac:dyDescent="0.3">
      <c r="B32" s="24">
        <v>4</v>
      </c>
      <c r="C32" s="69" t="str">
        <f ca="1">IF(ISBLANK(INDIRECT(ADDRESS(B32*2+2,3))),"",INDIRECT(ADDRESS(B32*2+2,3)))</f>
        <v>Пименова</v>
      </c>
      <c r="D32" s="69"/>
      <c r="E32" s="70"/>
      <c r="F32" s="25">
        <v>5</v>
      </c>
      <c r="G32" s="26">
        <v>13</v>
      </c>
      <c r="H32" s="71" t="str">
        <f ca="1">IF(ISBLANK(INDIRECT(ADDRESS(K32*2+2,3))),"",INDIRECT(ADDRESS(K32*2+2,3)))</f>
        <v>Борисов</v>
      </c>
      <c r="I32" s="69"/>
      <c r="J32" s="69"/>
      <c r="K32" s="24">
        <v>5</v>
      </c>
      <c r="L32" s="27" t="s">
        <v>6</v>
      </c>
      <c r="M32" s="67">
        <v>1</v>
      </c>
    </row>
    <row r="33" spans="2:13" ht="30" customHeight="1" x14ac:dyDescent="0.25"/>
    <row r="34" spans="2:13" ht="30" customHeight="1" thickBot="1" x14ac:dyDescent="0.3">
      <c r="B34" s="72" t="s">
        <v>9</v>
      </c>
      <c r="C34" s="72"/>
      <c r="D34" s="72"/>
      <c r="E34" s="72"/>
      <c r="F34" s="72"/>
      <c r="G34" s="72"/>
      <c r="H34" s="72"/>
      <c r="I34" s="72"/>
      <c r="J34" s="72"/>
      <c r="K34" s="72"/>
    </row>
    <row r="35" spans="2:13" ht="30" customHeight="1" thickBot="1" x14ac:dyDescent="0.3">
      <c r="B35" s="24">
        <v>6</v>
      </c>
      <c r="C35" s="69" t="str">
        <f ca="1">IF(ISBLANK(INDIRECT(ADDRESS(B35*2+2,3))),"",INDIRECT(ADDRESS(B35*2+2,3)))</f>
        <v>Санников</v>
      </c>
      <c r="D35" s="69"/>
      <c r="E35" s="70"/>
      <c r="F35" s="25">
        <v>6</v>
      </c>
      <c r="G35" s="26">
        <v>13</v>
      </c>
      <c r="H35" s="71" t="str">
        <f ca="1">IF(ISBLANK(INDIRECT(ADDRESS(K35*2+2,3))),"",INDIRECT(ADDRESS(K35*2+2,3)))</f>
        <v>Борисов</v>
      </c>
      <c r="I35" s="69"/>
      <c r="J35" s="69"/>
      <c r="K35" s="24">
        <v>5</v>
      </c>
      <c r="L35" s="27" t="s">
        <v>6</v>
      </c>
      <c r="M35" s="67">
        <v>6</v>
      </c>
    </row>
    <row r="36" spans="2:13" ht="30" customHeight="1" thickBot="1" x14ac:dyDescent="0.3">
      <c r="B36" s="24">
        <v>1</v>
      </c>
      <c r="C36" s="69" t="str">
        <f ca="1">IF(ISBLANK(INDIRECT(ADDRESS(B36*2+2,3))),"",INDIRECT(ADDRESS(B36*2+2,3)))</f>
        <v>Гришков</v>
      </c>
      <c r="D36" s="69"/>
      <c r="E36" s="70"/>
      <c r="F36" s="25">
        <v>8</v>
      </c>
      <c r="G36" s="26">
        <v>13</v>
      </c>
      <c r="H36" s="71" t="str">
        <f ca="1">IF(ISBLANK(INDIRECT(ADDRESS(K36*2+2,3))),"",INDIRECT(ADDRESS(K36*2+2,3)))</f>
        <v>Пименова</v>
      </c>
      <c r="I36" s="69"/>
      <c r="J36" s="69"/>
      <c r="K36" s="24">
        <v>4</v>
      </c>
      <c r="L36" s="27" t="s">
        <v>6</v>
      </c>
      <c r="M36" s="67">
        <v>5</v>
      </c>
    </row>
    <row r="37" spans="2:13" ht="30" customHeight="1" thickBot="1" x14ac:dyDescent="0.3">
      <c r="B37" s="24">
        <v>2</v>
      </c>
      <c r="C37" s="69" t="str">
        <f ca="1">IF(ISBLANK(INDIRECT(ADDRESS(B37*2+2,3))),"",INDIRECT(ADDRESS(B37*2+2,3)))</f>
        <v>Осокин</v>
      </c>
      <c r="D37" s="69"/>
      <c r="E37" s="70"/>
      <c r="F37" s="25">
        <v>13</v>
      </c>
      <c r="G37" s="26">
        <v>4</v>
      </c>
      <c r="H37" s="71" t="str">
        <f ca="1">IF(ISBLANK(INDIRECT(ADDRESS(K37*2+2,3))),"",INDIRECT(ADDRESS(K37*2+2,3)))</f>
        <v>Базарев</v>
      </c>
      <c r="I37" s="69"/>
      <c r="J37" s="69"/>
      <c r="K37" s="24">
        <v>3</v>
      </c>
      <c r="L37" s="27" t="s">
        <v>6</v>
      </c>
      <c r="M37" s="67">
        <v>4</v>
      </c>
    </row>
    <row r="38" spans="2:13" ht="30" customHeight="1" x14ac:dyDescent="0.35">
      <c r="M38" s="68"/>
    </row>
    <row r="39" spans="2:13" ht="30" customHeight="1" thickBot="1" x14ac:dyDescent="0.4">
      <c r="B39" s="72" t="s">
        <v>10</v>
      </c>
      <c r="C39" s="72"/>
      <c r="D39" s="72"/>
      <c r="E39" s="72"/>
      <c r="F39" s="72"/>
      <c r="G39" s="72"/>
      <c r="H39" s="72"/>
      <c r="I39" s="72"/>
      <c r="J39" s="72"/>
      <c r="K39" s="72"/>
      <c r="M39" s="68"/>
    </row>
    <row r="40" spans="2:13" ht="30" customHeight="1" thickBot="1" x14ac:dyDescent="0.3">
      <c r="B40" s="24">
        <v>3</v>
      </c>
      <c r="C40" s="69" t="str">
        <f ca="1">IF(ISBLANK(INDIRECT(ADDRESS(B40*2+2,3))),"",INDIRECT(ADDRESS(B40*2+2,3)))</f>
        <v>Базарев</v>
      </c>
      <c r="D40" s="69"/>
      <c r="E40" s="70"/>
      <c r="F40" s="25">
        <v>13</v>
      </c>
      <c r="G40" s="26">
        <v>6</v>
      </c>
      <c r="H40" s="71" t="str">
        <f ca="1">IF(ISBLANK(INDIRECT(ADDRESS(K40*2+2,3))),"",INDIRECT(ADDRESS(K40*2+2,3)))</f>
        <v>Санников</v>
      </c>
      <c r="I40" s="69"/>
      <c r="J40" s="69"/>
      <c r="K40" s="24">
        <v>6</v>
      </c>
      <c r="L40" s="27" t="s">
        <v>6</v>
      </c>
      <c r="M40" s="67">
        <v>1</v>
      </c>
    </row>
    <row r="41" spans="2:13" ht="30" customHeight="1" thickBot="1" x14ac:dyDescent="0.3">
      <c r="B41" s="24">
        <v>4</v>
      </c>
      <c r="C41" s="69" t="str">
        <f ca="1">IF(ISBLANK(INDIRECT(ADDRESS(B41*2+2,3))),"",INDIRECT(ADDRESS(B41*2+2,3)))</f>
        <v>Пименова</v>
      </c>
      <c r="D41" s="69"/>
      <c r="E41" s="70"/>
      <c r="F41" s="25">
        <v>7</v>
      </c>
      <c r="G41" s="26">
        <v>13</v>
      </c>
      <c r="H41" s="71" t="str">
        <f ca="1">IF(ISBLANK(INDIRECT(ADDRESS(K41*2+2,3))),"",INDIRECT(ADDRESS(K41*2+2,3)))</f>
        <v>Осокин</v>
      </c>
      <c r="I41" s="69"/>
      <c r="J41" s="69"/>
      <c r="K41" s="24">
        <v>2</v>
      </c>
      <c r="L41" s="27" t="s">
        <v>6</v>
      </c>
      <c r="M41" s="67">
        <v>2</v>
      </c>
    </row>
    <row r="42" spans="2:13" ht="30" customHeight="1" thickBot="1" x14ac:dyDescent="0.3">
      <c r="B42" s="24">
        <v>5</v>
      </c>
      <c r="C42" s="69" t="str">
        <f ca="1">IF(ISBLANK(INDIRECT(ADDRESS(B42*2+2,3))),"",INDIRECT(ADDRESS(B42*2+2,3)))</f>
        <v>Борисов</v>
      </c>
      <c r="D42" s="69"/>
      <c r="E42" s="70"/>
      <c r="F42" s="25">
        <v>8</v>
      </c>
      <c r="G42" s="26">
        <v>12</v>
      </c>
      <c r="H42" s="71" t="str">
        <f ca="1">IF(ISBLANK(INDIRECT(ADDRESS(K42*2+2,3))),"",INDIRECT(ADDRESS(K42*2+2,3)))</f>
        <v>Гришков</v>
      </c>
      <c r="I42" s="69"/>
      <c r="J42" s="69"/>
      <c r="K42" s="24">
        <v>1</v>
      </c>
      <c r="L42" s="27" t="s">
        <v>6</v>
      </c>
      <c r="M42" s="67">
        <v>3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8" sqref="P8"/>
    </sheetView>
  </sheetViews>
  <sheetFormatPr defaultRowHeight="15" x14ac:dyDescent="0.25"/>
  <cols>
    <col min="1" max="1" width="4" customWidth="1"/>
    <col min="2" max="12" width="10.28515625" customWidth="1"/>
    <col min="13" max="13" width="10.28515625" style="51" customWidth="1"/>
    <col min="14" max="15" width="10.28515625" customWidth="1"/>
  </cols>
  <sheetData>
    <row r="1" spans="1:14" ht="59.25" customHeight="1" x14ac:dyDescent="0.35">
      <c r="B1" s="87" t="s">
        <v>85</v>
      </c>
      <c r="C1" s="87"/>
      <c r="D1" s="87"/>
      <c r="E1" s="87"/>
      <c r="F1" s="87"/>
      <c r="G1" s="87"/>
      <c r="H1" s="87"/>
      <c r="I1" s="87"/>
      <c r="J1" s="87"/>
      <c r="K1" s="87"/>
      <c r="L1" s="48" t="s">
        <v>86</v>
      </c>
      <c r="M1"/>
    </row>
    <row r="2" spans="1:14" ht="15.75" thickBot="1" x14ac:dyDescent="0.3">
      <c r="M2"/>
    </row>
    <row r="3" spans="1:14" ht="30" customHeight="1" thickBot="1" x14ac:dyDescent="0.3">
      <c r="B3" s="6"/>
      <c r="C3" s="104" t="s">
        <v>0</v>
      </c>
      <c r="D3" s="105"/>
      <c r="E3" s="106"/>
      <c r="F3" s="3">
        <v>1</v>
      </c>
      <c r="G3" s="3">
        <v>2</v>
      </c>
      <c r="H3" s="3">
        <v>3</v>
      </c>
      <c r="I3" s="4">
        <v>4</v>
      </c>
      <c r="J3" s="4">
        <v>5</v>
      </c>
      <c r="K3" s="4">
        <v>6</v>
      </c>
      <c r="L3" s="57" t="s">
        <v>1</v>
      </c>
      <c r="M3" s="58" t="s">
        <v>2</v>
      </c>
      <c r="N3" s="59" t="s">
        <v>3</v>
      </c>
    </row>
    <row r="4" spans="1:14" ht="24" customHeight="1" x14ac:dyDescent="0.25">
      <c r="A4" s="24"/>
      <c r="B4" s="107">
        <v>1</v>
      </c>
      <c r="C4" s="109" t="s">
        <v>37</v>
      </c>
      <c r="D4" s="109"/>
      <c r="E4" s="110"/>
      <c r="F4" s="60" t="s">
        <v>4</v>
      </c>
      <c r="G4" s="8" t="str">
        <f ca="1">INDIRECT(ADDRESS(27,6))&amp;":"&amp;INDIRECT(ADDRESS(27,7))</f>
        <v>9:13</v>
      </c>
      <c r="H4" s="8" t="str">
        <f ca="1">INDIRECT(ADDRESS(31,7))&amp;":"&amp;INDIRECT(ADDRESS(31,6))</f>
        <v>13:8</v>
      </c>
      <c r="I4" s="8" t="str">
        <f ca="1">INDIRECT(ADDRESS(36,6))&amp;":"&amp;INDIRECT(ADDRESS(36,7))</f>
        <v>7:11</v>
      </c>
      <c r="J4" s="8" t="str">
        <f ca="1">INDIRECT(ADDRESS(42,7))&amp;":"&amp;INDIRECT(ADDRESS(42,6))</f>
        <v>7:13</v>
      </c>
      <c r="K4" s="52" t="str">
        <f ca="1">INDIRECT(ADDRESS(20,6))&amp;":"&amp;INDIRECT(ADDRESS(20,7))</f>
        <v>13:11</v>
      </c>
      <c r="L4" s="80">
        <f ca="1">IF(COUNT(F5:K5)=0,"",COUNTIF(F5:K5,"&gt;0")+0.5*COUNTIF(F5:K5,0))</f>
        <v>2</v>
      </c>
      <c r="M4" s="12">
        <v>-2</v>
      </c>
      <c r="N4" s="103">
        <v>5</v>
      </c>
    </row>
    <row r="5" spans="1:14" ht="24" customHeight="1" x14ac:dyDescent="0.25">
      <c r="A5" s="24"/>
      <c r="B5" s="108"/>
      <c r="C5" s="111"/>
      <c r="D5" s="111"/>
      <c r="E5" s="112"/>
      <c r="F5" s="61" t="s">
        <v>4</v>
      </c>
      <c r="G5" s="12">
        <f ca="1">IF(LEN(INDIRECT(ADDRESS(ROW()-1, COLUMN())))=1,"",INDIRECT(ADDRESS(27,6))-INDIRECT(ADDRESS(27,7)))</f>
        <v>-4</v>
      </c>
      <c r="H5" s="12">
        <f ca="1">IF(LEN(INDIRECT(ADDRESS(ROW()-1, COLUMN())))=1,"",INDIRECT(ADDRESS(31,7))-INDIRECT(ADDRESS(31,6)))</f>
        <v>5</v>
      </c>
      <c r="I5" s="12">
        <f ca="1">IF(LEN(INDIRECT(ADDRESS(ROW()-1, COLUMN())))=1,"",INDIRECT(ADDRESS(36,6))-INDIRECT(ADDRESS(36,7)))</f>
        <v>-4</v>
      </c>
      <c r="J5" s="12">
        <f ca="1">IF(LEN(INDIRECT(ADDRESS(ROW()-1, COLUMN())))=1,"",INDIRECT(ADDRESS(42,7))-INDIRECT(ADDRESS(42,6)))</f>
        <v>-6</v>
      </c>
      <c r="K5" s="53">
        <f ca="1">IF(LEN(INDIRECT(ADDRESS(ROW()-1, COLUMN())))=1,"",INDIRECT(ADDRESS(20,6))-INDIRECT(ADDRESS(20,7)))</f>
        <v>2</v>
      </c>
      <c r="L5" s="80"/>
      <c r="M5" s="12">
        <f ca="1">IF(COUNT(F5:K5)=0,"",SUM(F5:K5))</f>
        <v>-7</v>
      </c>
      <c r="N5" s="103"/>
    </row>
    <row r="6" spans="1:14" ht="24" customHeight="1" x14ac:dyDescent="0.25">
      <c r="A6" s="24"/>
      <c r="B6" s="108">
        <v>2</v>
      </c>
      <c r="C6" s="111" t="s">
        <v>50</v>
      </c>
      <c r="D6" s="111"/>
      <c r="E6" s="112"/>
      <c r="F6" s="62" t="str">
        <f ca="1">INDIRECT(ADDRESS(27,7))&amp;":"&amp;INDIRECT(ADDRESS(27,6))</f>
        <v>13:9</v>
      </c>
      <c r="G6" s="15" t="s">
        <v>4</v>
      </c>
      <c r="H6" s="16" t="str">
        <f ca="1">INDIRECT(ADDRESS(37,6))&amp;":"&amp;INDIRECT(ADDRESS(37,7))</f>
        <v>10:13</v>
      </c>
      <c r="I6" s="16" t="str">
        <f ca="1">INDIRECT(ADDRESS(41,7))&amp;":"&amp;INDIRECT(ADDRESS(41,6))</f>
        <v>13:10</v>
      </c>
      <c r="J6" s="16" t="str">
        <f ca="1">INDIRECT(ADDRESS(21,6))&amp;":"&amp;INDIRECT(ADDRESS(21,7))</f>
        <v>8:13</v>
      </c>
      <c r="K6" s="54" t="str">
        <f ca="1">INDIRECT(ADDRESS(30,6))&amp;":"&amp;INDIRECT(ADDRESS(30,7))</f>
        <v>5:13</v>
      </c>
      <c r="L6" s="80">
        <f ca="1">IF(COUNT(F7:K7)=0,"",COUNTIF(F7:K7,"&gt;0")+0.5*COUNTIF(F7:K7,0))</f>
        <v>2</v>
      </c>
      <c r="M6" s="12">
        <v>-4</v>
      </c>
      <c r="N6" s="103">
        <v>6</v>
      </c>
    </row>
    <row r="7" spans="1:14" ht="24" customHeight="1" x14ac:dyDescent="0.25">
      <c r="A7" s="24"/>
      <c r="B7" s="108"/>
      <c r="C7" s="111"/>
      <c r="D7" s="111"/>
      <c r="E7" s="112"/>
      <c r="F7" s="63">
        <f ca="1">IF(LEN(INDIRECT(ADDRESS(ROW()-1, COLUMN())))=1,"",INDIRECT(ADDRESS(27,7))-INDIRECT(ADDRESS(27,6)))</f>
        <v>4</v>
      </c>
      <c r="G7" s="19" t="s">
        <v>4</v>
      </c>
      <c r="H7" s="12">
        <f ca="1">IF(LEN(INDIRECT(ADDRESS(ROW()-1, COLUMN())))=1,"",INDIRECT(ADDRESS(37,6))-INDIRECT(ADDRESS(37,7)))</f>
        <v>-3</v>
      </c>
      <c r="I7" s="12">
        <f ca="1">IF(LEN(INDIRECT(ADDRESS(ROW()-1, COLUMN())))=1,"",INDIRECT(ADDRESS(41,7))-INDIRECT(ADDRESS(41,6)))</f>
        <v>3</v>
      </c>
      <c r="J7" s="12">
        <f ca="1">IF(LEN(INDIRECT(ADDRESS(ROW()-1, COLUMN())))=1,"",INDIRECT(ADDRESS(21,6))-INDIRECT(ADDRESS(21,7)))</f>
        <v>-5</v>
      </c>
      <c r="K7" s="53">
        <f ca="1">IF(LEN(INDIRECT(ADDRESS(ROW()-1, COLUMN())))=1,"",INDIRECT(ADDRESS(30,6))-INDIRECT(ADDRESS(30,7)))</f>
        <v>-8</v>
      </c>
      <c r="L7" s="80"/>
      <c r="M7" s="12">
        <f ca="1">IF(COUNT(F7:K7)=0,"",SUM(F7:K7))</f>
        <v>-9</v>
      </c>
      <c r="N7" s="103"/>
    </row>
    <row r="8" spans="1:14" ht="24" customHeight="1" x14ac:dyDescent="0.25">
      <c r="A8" s="24"/>
      <c r="B8" s="108">
        <v>3</v>
      </c>
      <c r="C8" s="111" t="s">
        <v>102</v>
      </c>
      <c r="D8" s="111"/>
      <c r="E8" s="112"/>
      <c r="F8" s="62" t="str">
        <f ca="1">INDIRECT(ADDRESS(31,6))&amp;":"&amp;INDIRECT(ADDRESS(31,7))</f>
        <v>8:13</v>
      </c>
      <c r="G8" s="16" t="str">
        <f ca="1">INDIRECT(ADDRESS(37,7))&amp;":"&amp;INDIRECT(ADDRESS(37,6))</f>
        <v>13:10</v>
      </c>
      <c r="H8" s="15" t="s">
        <v>4</v>
      </c>
      <c r="I8" s="16" t="str">
        <f ca="1">INDIRECT(ADDRESS(22,6))&amp;":"&amp;INDIRECT(ADDRESS(22,7))</f>
        <v>11:13</v>
      </c>
      <c r="J8" s="16" t="str">
        <f ca="1">INDIRECT(ADDRESS(26,7))&amp;":"&amp;INDIRECT(ADDRESS(26,6))</f>
        <v>13:2</v>
      </c>
      <c r="K8" s="54" t="str">
        <f ca="1">INDIRECT(ADDRESS(40,6))&amp;":"&amp;INDIRECT(ADDRESS(40,7))</f>
        <v>13:6</v>
      </c>
      <c r="L8" s="80">
        <f ca="1">IF(COUNT(F9:K9)=0,"",COUNTIF(F9:K9,"&gt;0")+0.5*COUNTIF(F9:K9,0))</f>
        <v>3</v>
      </c>
      <c r="M8" s="12"/>
      <c r="N8" s="113">
        <v>2</v>
      </c>
    </row>
    <row r="9" spans="1:14" ht="24" customHeight="1" x14ac:dyDescent="0.25">
      <c r="A9" s="24"/>
      <c r="B9" s="108"/>
      <c r="C9" s="111"/>
      <c r="D9" s="111"/>
      <c r="E9" s="112"/>
      <c r="F9" s="63">
        <f ca="1">IF(LEN(INDIRECT(ADDRESS(ROW()-1, COLUMN())))=1,"",INDIRECT(ADDRESS(31,6))-INDIRECT(ADDRESS(31,7)))</f>
        <v>-5</v>
      </c>
      <c r="G9" s="12">
        <f ca="1">IF(LEN(INDIRECT(ADDRESS(ROW()-1, COLUMN())))=1,"",INDIRECT(ADDRESS(37,7))-INDIRECT(ADDRESS(37,6)))</f>
        <v>3</v>
      </c>
      <c r="H9" s="19" t="s">
        <v>4</v>
      </c>
      <c r="I9" s="12">
        <f ca="1">IF(LEN(INDIRECT(ADDRESS(ROW()-1, COLUMN())))=1,"",INDIRECT(ADDRESS(22,6))-INDIRECT(ADDRESS(22,7)))</f>
        <v>-2</v>
      </c>
      <c r="J9" s="12">
        <f ca="1">IF(LEN(INDIRECT(ADDRESS(ROW()-1, COLUMN())))=1,"",INDIRECT(ADDRESS(26,7))-INDIRECT(ADDRESS(26,6)))</f>
        <v>11</v>
      </c>
      <c r="K9" s="53">
        <f ca="1">IF(LEN(INDIRECT(ADDRESS(ROW()-1, COLUMN())))=1,"",INDIRECT(ADDRESS(40,6))-INDIRECT(ADDRESS(40,7)))</f>
        <v>7</v>
      </c>
      <c r="L9" s="80"/>
      <c r="M9" s="12">
        <f ca="1">IF(COUNT(F9:K9)=0,"",SUM(F9:K9))</f>
        <v>14</v>
      </c>
      <c r="N9" s="113"/>
    </row>
    <row r="10" spans="1:14" ht="24" customHeight="1" x14ac:dyDescent="0.25">
      <c r="A10" s="24"/>
      <c r="B10" s="108">
        <v>4</v>
      </c>
      <c r="C10" s="111" t="s">
        <v>170</v>
      </c>
      <c r="D10" s="111"/>
      <c r="E10" s="112"/>
      <c r="F10" s="62" t="str">
        <f ca="1">INDIRECT(ADDRESS(36,7))&amp;":"&amp;INDIRECT(ADDRESS(36,6))</f>
        <v>11:7</v>
      </c>
      <c r="G10" s="16" t="str">
        <f ca="1">INDIRECT(ADDRESS(41,6))&amp;":"&amp;INDIRECT(ADDRESS(41,7))</f>
        <v>10:13</v>
      </c>
      <c r="H10" s="16" t="str">
        <f ca="1">INDIRECT(ADDRESS(22,7))&amp;":"&amp;INDIRECT(ADDRESS(22,6))</f>
        <v>13:11</v>
      </c>
      <c r="I10" s="15" t="s">
        <v>4</v>
      </c>
      <c r="J10" s="16" t="str">
        <f ca="1">INDIRECT(ADDRESS(32,6))&amp;":"&amp;INDIRECT(ADDRESS(32,7))</f>
        <v>11:9</v>
      </c>
      <c r="K10" s="54" t="str">
        <f ca="1">INDIRECT(ADDRESS(25,7))&amp;":"&amp;INDIRECT(ADDRESS(25,6))</f>
        <v>10:13</v>
      </c>
      <c r="L10" s="80">
        <f ca="1">IF(COUNT(F11:K11)=0,"",COUNTIF(F11:K11,"&gt;0")+0.5*COUNTIF(F11:K11,0))</f>
        <v>3</v>
      </c>
      <c r="M10" s="12"/>
      <c r="N10" s="103">
        <v>1</v>
      </c>
    </row>
    <row r="11" spans="1:14" ht="24" customHeight="1" x14ac:dyDescent="0.25">
      <c r="A11" s="24"/>
      <c r="B11" s="108"/>
      <c r="C11" s="111"/>
      <c r="D11" s="111"/>
      <c r="E11" s="112"/>
      <c r="F11" s="63">
        <f ca="1">IF(LEN(INDIRECT(ADDRESS(ROW()-1, COLUMN())))=1,"",INDIRECT(ADDRESS(36,7))-INDIRECT(ADDRESS(36,6)))</f>
        <v>4</v>
      </c>
      <c r="G11" s="12">
        <f ca="1">IF(LEN(INDIRECT(ADDRESS(ROW()-1, COLUMN())))=1,"",INDIRECT(ADDRESS(41,6))-INDIRECT(ADDRESS(41,7)))</f>
        <v>-3</v>
      </c>
      <c r="H11" s="12">
        <f ca="1">IF(LEN(INDIRECT(ADDRESS(ROW()-1, COLUMN())))=1,"",INDIRECT(ADDRESS(22,7))-INDIRECT(ADDRESS(22,6)))</f>
        <v>2</v>
      </c>
      <c r="I11" s="19" t="s">
        <v>4</v>
      </c>
      <c r="J11" s="12">
        <f ca="1">IF(LEN(INDIRECT(ADDRESS(ROW()-1, COLUMN())))=1,"",INDIRECT(ADDRESS(32,6))-INDIRECT(ADDRESS(32,7)))</f>
        <v>2</v>
      </c>
      <c r="K11" s="53">
        <f ca="1">IF(LEN(INDIRECT(ADDRESS(ROW()-1, COLUMN())))=1,"",INDIRECT(ADDRESS(25,7))-INDIRECT(ADDRESS(25,6)))</f>
        <v>-3</v>
      </c>
      <c r="L11" s="80"/>
      <c r="M11" s="12">
        <f ca="1">IF(COUNT(F11:K11)=0,"",SUM(F11:K11))</f>
        <v>2</v>
      </c>
      <c r="N11" s="103"/>
    </row>
    <row r="12" spans="1:14" ht="24" customHeight="1" x14ac:dyDescent="0.25">
      <c r="A12" s="24"/>
      <c r="B12" s="108">
        <v>5</v>
      </c>
      <c r="C12" s="111" t="s">
        <v>115</v>
      </c>
      <c r="D12" s="111"/>
      <c r="E12" s="112"/>
      <c r="F12" s="62" t="str">
        <f ca="1">INDIRECT(ADDRESS(42,6))&amp;":"&amp;INDIRECT(ADDRESS(42,7))</f>
        <v>13:7</v>
      </c>
      <c r="G12" s="16" t="str">
        <f ca="1">INDIRECT(ADDRESS(21,7))&amp;":"&amp;INDIRECT(ADDRESS(21,6))</f>
        <v>13:8</v>
      </c>
      <c r="H12" s="16" t="str">
        <f ca="1">INDIRECT(ADDRESS(26,6))&amp;":"&amp;INDIRECT(ADDRESS(26,7))</f>
        <v>2:13</v>
      </c>
      <c r="I12" s="16" t="str">
        <f ca="1">INDIRECT(ADDRESS(32,7))&amp;":"&amp;INDIRECT(ADDRESS(32,6))</f>
        <v>9:11</v>
      </c>
      <c r="J12" s="15" t="s">
        <v>4</v>
      </c>
      <c r="K12" s="54" t="str">
        <f ca="1">INDIRECT(ADDRESS(35,7))&amp;":"&amp;INDIRECT(ADDRESS(35,6))</f>
        <v>13:12</v>
      </c>
      <c r="L12" s="80">
        <f ca="1">IF(COUNT(F13:K13)=0,"",COUNTIF(F13:K13,"&gt;0")+0.5*COUNTIF(F13:K13,0))</f>
        <v>3</v>
      </c>
      <c r="M12" s="12"/>
      <c r="N12" s="103">
        <v>3</v>
      </c>
    </row>
    <row r="13" spans="1:14" ht="24" customHeight="1" x14ac:dyDescent="0.25">
      <c r="A13" s="24"/>
      <c r="B13" s="108"/>
      <c r="C13" s="111"/>
      <c r="D13" s="111"/>
      <c r="E13" s="112"/>
      <c r="F13" s="63">
        <f ca="1">IF(LEN(INDIRECT(ADDRESS(ROW()-1, COLUMN())))=1,"",INDIRECT(ADDRESS(42,6))-INDIRECT(ADDRESS(42,7)))</f>
        <v>6</v>
      </c>
      <c r="G13" s="12">
        <f ca="1">IF(LEN(INDIRECT(ADDRESS(ROW()-1, COLUMN())))=1,"",INDIRECT(ADDRESS(21,7))-INDIRECT(ADDRESS(21,6)))</f>
        <v>5</v>
      </c>
      <c r="H13" s="12">
        <f ca="1">IF(LEN(INDIRECT(ADDRESS(ROW()-1, COLUMN())))=1,"",INDIRECT(ADDRESS(26,6))-INDIRECT(ADDRESS(26,7)))</f>
        <v>-11</v>
      </c>
      <c r="I13" s="12">
        <f ca="1">IF(LEN(INDIRECT(ADDRESS(ROW()-1, COLUMN())))=1,"",INDIRECT(ADDRESS(32,7))-INDIRECT(ADDRESS(32,6)))</f>
        <v>-2</v>
      </c>
      <c r="J13" s="19" t="s">
        <v>4</v>
      </c>
      <c r="K13" s="53">
        <f ca="1">IF(LEN(INDIRECT(ADDRESS(ROW()-1, COLUMN())))=1,"",INDIRECT(ADDRESS(35,7))-INDIRECT(ADDRESS(35,6)))</f>
        <v>1</v>
      </c>
      <c r="L13" s="80"/>
      <c r="M13" s="12">
        <f ca="1">IF(COUNT(F13:K13)=0,"",SUM(F13:K13))</f>
        <v>-1</v>
      </c>
      <c r="N13" s="103"/>
    </row>
    <row r="14" spans="1:14" ht="24" customHeight="1" x14ac:dyDescent="0.25">
      <c r="A14" s="24"/>
      <c r="B14" s="108">
        <v>6</v>
      </c>
      <c r="C14" s="111" t="s">
        <v>166</v>
      </c>
      <c r="D14" s="111"/>
      <c r="E14" s="112"/>
      <c r="F14" s="62" t="str">
        <f ca="1">INDIRECT(ADDRESS(20,7))&amp;":"&amp;INDIRECT(ADDRESS(20,6))</f>
        <v>11:13</v>
      </c>
      <c r="G14" s="16" t="str">
        <f ca="1">INDIRECT(ADDRESS(30,7))&amp;":"&amp;INDIRECT(ADDRESS(30,6))</f>
        <v>13:5</v>
      </c>
      <c r="H14" s="16" t="str">
        <f ca="1">INDIRECT(ADDRESS(40,7))&amp;":"&amp;INDIRECT(ADDRESS(40,6))</f>
        <v>6:13</v>
      </c>
      <c r="I14" s="16" t="str">
        <f ca="1">INDIRECT(ADDRESS(25,6))&amp;":"&amp;INDIRECT(ADDRESS(25,7))</f>
        <v>13:10</v>
      </c>
      <c r="J14" s="16" t="str">
        <f ca="1">INDIRECT(ADDRESS(35,6))&amp;":"&amp;INDIRECT(ADDRESS(35,7))</f>
        <v>12:13</v>
      </c>
      <c r="K14" s="55" t="s">
        <v>4</v>
      </c>
      <c r="L14" s="80">
        <f ca="1">IF(COUNT(F15:K15)=0,"",COUNTIF(F15:K15,"&gt;0")+0.5*COUNTIF(F15:K15,0))</f>
        <v>2</v>
      </c>
      <c r="M14" s="12">
        <v>6</v>
      </c>
      <c r="N14" s="103">
        <v>4</v>
      </c>
    </row>
    <row r="15" spans="1:14" ht="24" customHeight="1" thickBot="1" x14ac:dyDescent="0.3">
      <c r="A15" s="24"/>
      <c r="B15" s="115"/>
      <c r="C15" s="116"/>
      <c r="D15" s="116"/>
      <c r="E15" s="117"/>
      <c r="F15" s="64">
        <f ca="1">IF(LEN(INDIRECT(ADDRESS(ROW()-1, COLUMN())))=1,"",INDIRECT(ADDRESS(20,7))-INDIRECT(ADDRESS(20,6)))</f>
        <v>-2</v>
      </c>
      <c r="G15" s="22">
        <f ca="1">IF(LEN(INDIRECT(ADDRESS(ROW()-1, COLUMN())))=1,"",INDIRECT(ADDRESS(30,7))-INDIRECT(ADDRESS(30,6)))</f>
        <v>8</v>
      </c>
      <c r="H15" s="22">
        <f ca="1">IF(LEN(INDIRECT(ADDRESS(ROW()-1, COLUMN())))=1,"",INDIRECT(ADDRESS(40,7))-INDIRECT(ADDRESS(40,6)))</f>
        <v>-7</v>
      </c>
      <c r="I15" s="22">
        <f ca="1">IF(LEN(INDIRECT(ADDRESS(ROW()-1, COLUMN())))=1,"",INDIRECT(ADDRESS(25,6))-INDIRECT(ADDRESS(25,7)))</f>
        <v>3</v>
      </c>
      <c r="J15" s="22">
        <f ca="1">IF(LEN(INDIRECT(ADDRESS(ROW()-1, COLUMN())))=1,"",INDIRECT(ADDRESS(35,6))-INDIRECT(ADDRESS(35,7)))</f>
        <v>-1</v>
      </c>
      <c r="K15" s="56" t="s">
        <v>4</v>
      </c>
      <c r="L15" s="85"/>
      <c r="M15" s="22">
        <f ca="1">IF(COUNT(F15:K15)=0,"",SUM(F15:K15))</f>
        <v>1</v>
      </c>
      <c r="N15" s="114"/>
    </row>
    <row r="16" spans="1:14" x14ac:dyDescent="0.25">
      <c r="M16"/>
    </row>
    <row r="17" spans="2:13" x14ac:dyDescent="0.25">
      <c r="M17"/>
    </row>
    <row r="18" spans="2:13" x14ac:dyDescent="0.25">
      <c r="M18"/>
    </row>
    <row r="19" spans="2:13" ht="30" customHeight="1" thickBot="1" x14ac:dyDescent="0.3">
      <c r="B19" s="72" t="s">
        <v>5</v>
      </c>
      <c r="C19" s="72"/>
      <c r="D19" s="72"/>
      <c r="E19" s="72"/>
      <c r="F19" s="72"/>
      <c r="G19" s="72"/>
      <c r="H19" s="72"/>
      <c r="I19" s="72"/>
      <c r="J19" s="72"/>
      <c r="K19" s="72"/>
      <c r="M19"/>
    </row>
    <row r="20" spans="2:13" ht="30" customHeight="1" thickBot="1" x14ac:dyDescent="0.3">
      <c r="B20" s="24">
        <v>1</v>
      </c>
      <c r="C20" s="69" t="str">
        <f ca="1">IF(ISBLANK(INDIRECT(ADDRESS(B20*2+2,3))),"",INDIRECT(ADDRESS(B20*2+2,3)))</f>
        <v>Артюхина</v>
      </c>
      <c r="D20" s="69"/>
      <c r="E20" s="70"/>
      <c r="F20" s="25">
        <v>13</v>
      </c>
      <c r="G20" s="26">
        <v>11</v>
      </c>
      <c r="H20" s="71" t="str">
        <f ca="1">IF(ISBLANK(INDIRECT(ADDRESS(K20*2+2,3))),"",INDIRECT(ADDRESS(K20*2+2,3)))</f>
        <v>Трофимов А.</v>
      </c>
      <c r="I20" s="69"/>
      <c r="J20" s="69"/>
      <c r="K20" s="24">
        <v>6</v>
      </c>
      <c r="L20" s="27" t="s">
        <v>6</v>
      </c>
      <c r="M20" s="67">
        <v>4</v>
      </c>
    </row>
    <row r="21" spans="2:13" ht="30" customHeight="1" thickBot="1" x14ac:dyDescent="0.3">
      <c r="B21" s="24">
        <v>2</v>
      </c>
      <c r="C21" s="69" t="str">
        <f ca="1">IF(ISBLANK(INDIRECT(ADDRESS(B21*2+2,3))),"",INDIRECT(ADDRESS(B21*2+2,3)))</f>
        <v>Ялынский</v>
      </c>
      <c r="D21" s="69"/>
      <c r="E21" s="70"/>
      <c r="F21" s="25">
        <v>8</v>
      </c>
      <c r="G21" s="26">
        <v>13</v>
      </c>
      <c r="H21" s="71" t="str">
        <f ca="1">IF(ISBLANK(INDIRECT(ADDRESS(K21*2+2,3))),"",INDIRECT(ADDRESS(K21*2+2,3)))</f>
        <v>Колпаков</v>
      </c>
      <c r="I21" s="69"/>
      <c r="J21" s="69"/>
      <c r="K21" s="24">
        <v>5</v>
      </c>
      <c r="L21" s="27" t="s">
        <v>6</v>
      </c>
      <c r="M21" s="67">
        <v>5</v>
      </c>
    </row>
    <row r="22" spans="2:13" ht="30" customHeight="1" thickBot="1" x14ac:dyDescent="0.3">
      <c r="B22" s="24">
        <v>3</v>
      </c>
      <c r="C22" s="69" t="str">
        <f ca="1">IF(ISBLANK(INDIRECT(ADDRESS(B22*2+2,3))),"",INDIRECT(ADDRESS(B22*2+2,3)))</f>
        <v>Гоцфрид</v>
      </c>
      <c r="D22" s="69"/>
      <c r="E22" s="70"/>
      <c r="F22" s="25">
        <v>11</v>
      </c>
      <c r="G22" s="26">
        <v>13</v>
      </c>
      <c r="H22" s="71" t="str">
        <f ca="1">IF(ISBLANK(INDIRECT(ADDRESS(K22*2+2,3))),"",INDIRECT(ADDRESS(K22*2+2,3)))</f>
        <v>Костин И.</v>
      </c>
      <c r="I22" s="69"/>
      <c r="J22" s="69"/>
      <c r="K22" s="24">
        <v>4</v>
      </c>
      <c r="L22" s="27" t="s">
        <v>6</v>
      </c>
      <c r="M22" s="67">
        <v>6</v>
      </c>
    </row>
    <row r="23" spans="2:13" ht="30" customHeight="1" x14ac:dyDescent="0.35">
      <c r="M23" s="68"/>
    </row>
    <row r="24" spans="2:13" ht="30" customHeight="1" thickBot="1" x14ac:dyDescent="0.4">
      <c r="B24" s="72" t="s">
        <v>7</v>
      </c>
      <c r="C24" s="72"/>
      <c r="D24" s="72"/>
      <c r="E24" s="72"/>
      <c r="F24" s="72"/>
      <c r="G24" s="72"/>
      <c r="H24" s="72"/>
      <c r="I24" s="72"/>
      <c r="J24" s="72"/>
      <c r="K24" s="72"/>
      <c r="M24" s="68"/>
    </row>
    <row r="25" spans="2:13" ht="30" customHeight="1" thickBot="1" x14ac:dyDescent="0.3">
      <c r="B25" s="24">
        <v>6</v>
      </c>
      <c r="C25" s="69" t="str">
        <f ca="1">IF(ISBLANK(INDIRECT(ADDRESS(B25*2+2,3))),"",INDIRECT(ADDRESS(B25*2+2,3)))</f>
        <v>Трофимов А.</v>
      </c>
      <c r="D25" s="69"/>
      <c r="E25" s="70"/>
      <c r="F25" s="25">
        <v>13</v>
      </c>
      <c r="G25" s="26">
        <v>10</v>
      </c>
      <c r="H25" s="71" t="str">
        <f ca="1">IF(ISBLANK(INDIRECT(ADDRESS(K25*2+2,3))),"",INDIRECT(ADDRESS(K25*2+2,3)))</f>
        <v>Костин И.</v>
      </c>
      <c r="I25" s="69"/>
      <c r="J25" s="69"/>
      <c r="K25" s="24">
        <v>4</v>
      </c>
      <c r="L25" s="27" t="s">
        <v>6</v>
      </c>
      <c r="M25" s="67">
        <v>1</v>
      </c>
    </row>
    <row r="26" spans="2:13" ht="30" customHeight="1" thickBot="1" x14ac:dyDescent="0.3">
      <c r="B26" s="24">
        <v>5</v>
      </c>
      <c r="C26" s="69" t="str">
        <f ca="1">IF(ISBLANK(INDIRECT(ADDRESS(B26*2+2,3))),"",INDIRECT(ADDRESS(B26*2+2,3)))</f>
        <v>Колпаков</v>
      </c>
      <c r="D26" s="69"/>
      <c r="E26" s="70"/>
      <c r="F26" s="25">
        <v>2</v>
      </c>
      <c r="G26" s="26">
        <v>13</v>
      </c>
      <c r="H26" s="71" t="str">
        <f ca="1">IF(ISBLANK(INDIRECT(ADDRESS(K26*2+2,3))),"",INDIRECT(ADDRESS(K26*2+2,3)))</f>
        <v>Гоцфрид</v>
      </c>
      <c r="I26" s="69"/>
      <c r="J26" s="69"/>
      <c r="K26" s="24">
        <v>3</v>
      </c>
      <c r="L26" s="27" t="s">
        <v>6</v>
      </c>
      <c r="M26" s="67">
        <v>2</v>
      </c>
    </row>
    <row r="27" spans="2:13" ht="30" customHeight="1" thickBot="1" x14ac:dyDescent="0.3">
      <c r="B27" s="24">
        <v>1</v>
      </c>
      <c r="C27" s="69" t="str">
        <f ca="1">IF(ISBLANK(INDIRECT(ADDRESS(B27*2+2,3))),"",INDIRECT(ADDRESS(B27*2+2,3)))</f>
        <v>Артюхина</v>
      </c>
      <c r="D27" s="69"/>
      <c r="E27" s="70"/>
      <c r="F27" s="25">
        <v>9</v>
      </c>
      <c r="G27" s="26">
        <v>13</v>
      </c>
      <c r="H27" s="71" t="str">
        <f ca="1">IF(ISBLANK(INDIRECT(ADDRESS(K27*2+2,3))),"",INDIRECT(ADDRESS(K27*2+2,3)))</f>
        <v>Ялынский</v>
      </c>
      <c r="I27" s="69"/>
      <c r="J27" s="69"/>
      <c r="K27" s="24">
        <v>2</v>
      </c>
      <c r="L27" s="27" t="s">
        <v>6</v>
      </c>
      <c r="M27" s="67">
        <v>3</v>
      </c>
    </row>
    <row r="28" spans="2:13" ht="30" customHeight="1" x14ac:dyDescent="0.25">
      <c r="M28" s="67"/>
    </row>
    <row r="29" spans="2:13" ht="30" customHeight="1" thickBot="1" x14ac:dyDescent="0.3">
      <c r="B29" s="72" t="s">
        <v>8</v>
      </c>
      <c r="C29" s="72"/>
      <c r="D29" s="72"/>
      <c r="E29" s="72"/>
      <c r="F29" s="72"/>
      <c r="G29" s="72"/>
      <c r="H29" s="72"/>
      <c r="I29" s="72"/>
      <c r="J29" s="72"/>
      <c r="K29" s="72"/>
      <c r="M29" s="67"/>
    </row>
    <row r="30" spans="2:13" ht="30" customHeight="1" thickBot="1" x14ac:dyDescent="0.3">
      <c r="B30" s="24">
        <v>2</v>
      </c>
      <c r="C30" s="69" t="str">
        <f ca="1">IF(ISBLANK(INDIRECT(ADDRESS(B30*2+2,3))),"",INDIRECT(ADDRESS(B30*2+2,3)))</f>
        <v>Ялынский</v>
      </c>
      <c r="D30" s="69"/>
      <c r="E30" s="70"/>
      <c r="F30" s="25">
        <v>5</v>
      </c>
      <c r="G30" s="26">
        <v>13</v>
      </c>
      <c r="H30" s="71" t="str">
        <f ca="1">IF(ISBLANK(INDIRECT(ADDRESS(K30*2+2,3))),"",INDIRECT(ADDRESS(K30*2+2,3)))</f>
        <v>Трофимов А.</v>
      </c>
      <c r="I30" s="69"/>
      <c r="J30" s="69"/>
      <c r="K30" s="24">
        <v>6</v>
      </c>
      <c r="L30" s="27" t="s">
        <v>6</v>
      </c>
      <c r="M30" s="67">
        <v>6</v>
      </c>
    </row>
    <row r="31" spans="2:13" ht="30" customHeight="1" thickBot="1" x14ac:dyDescent="0.4">
      <c r="B31" s="24">
        <v>3</v>
      </c>
      <c r="C31" s="69" t="str">
        <f ca="1">IF(ISBLANK(INDIRECT(ADDRESS(B31*2+2,3))),"",INDIRECT(ADDRESS(B31*2+2,3)))</f>
        <v>Гоцфрид</v>
      </c>
      <c r="D31" s="69"/>
      <c r="E31" s="70"/>
      <c r="F31" s="25">
        <v>8</v>
      </c>
      <c r="G31" s="26">
        <v>13</v>
      </c>
      <c r="H31" s="71" t="str">
        <f ca="1">IF(ISBLANK(INDIRECT(ADDRESS(K31*2+2,3))),"",INDIRECT(ADDRESS(K31*2+2,3)))</f>
        <v>Артюхина</v>
      </c>
      <c r="I31" s="69"/>
      <c r="J31" s="69"/>
      <c r="K31" s="24">
        <v>1</v>
      </c>
      <c r="L31" s="27" t="s">
        <v>6</v>
      </c>
      <c r="M31" s="68">
        <v>5</v>
      </c>
    </row>
    <row r="32" spans="2:13" ht="30" customHeight="1" thickBot="1" x14ac:dyDescent="0.4">
      <c r="B32" s="24">
        <v>4</v>
      </c>
      <c r="C32" s="69" t="str">
        <f ca="1">IF(ISBLANK(INDIRECT(ADDRESS(B32*2+2,3))),"",INDIRECT(ADDRESS(B32*2+2,3)))</f>
        <v>Костин И.</v>
      </c>
      <c r="D32" s="69"/>
      <c r="E32" s="70"/>
      <c r="F32" s="25">
        <v>11</v>
      </c>
      <c r="G32" s="26">
        <v>9</v>
      </c>
      <c r="H32" s="71" t="str">
        <f ca="1">IF(ISBLANK(INDIRECT(ADDRESS(K32*2+2,3))),"",INDIRECT(ADDRESS(K32*2+2,3)))</f>
        <v>Колпаков</v>
      </c>
      <c r="I32" s="69"/>
      <c r="J32" s="69"/>
      <c r="K32" s="24">
        <v>5</v>
      </c>
      <c r="L32" s="27" t="s">
        <v>6</v>
      </c>
      <c r="M32" s="68">
        <v>4</v>
      </c>
    </row>
    <row r="33" spans="2:13" ht="30" customHeight="1" x14ac:dyDescent="0.25">
      <c r="M33" s="67"/>
    </row>
    <row r="34" spans="2:13" ht="30" customHeight="1" thickBot="1" x14ac:dyDescent="0.3">
      <c r="B34" s="72" t="s">
        <v>9</v>
      </c>
      <c r="C34" s="72"/>
      <c r="D34" s="72"/>
      <c r="E34" s="72"/>
      <c r="F34" s="72"/>
      <c r="G34" s="72"/>
      <c r="H34" s="72"/>
      <c r="I34" s="72"/>
      <c r="J34" s="72"/>
      <c r="K34" s="72"/>
      <c r="M34" s="67"/>
    </row>
    <row r="35" spans="2:13" ht="30" customHeight="1" thickBot="1" x14ac:dyDescent="0.3">
      <c r="B35" s="24">
        <v>6</v>
      </c>
      <c r="C35" s="69" t="str">
        <f ca="1">IF(ISBLANK(INDIRECT(ADDRESS(B35*2+2,3))),"",INDIRECT(ADDRESS(B35*2+2,3)))</f>
        <v>Трофимов А.</v>
      </c>
      <c r="D35" s="69"/>
      <c r="E35" s="70"/>
      <c r="F35" s="25">
        <v>12</v>
      </c>
      <c r="G35" s="26">
        <v>13</v>
      </c>
      <c r="H35" s="71" t="str">
        <f ca="1">IF(ISBLANK(INDIRECT(ADDRESS(K35*2+2,3))),"",INDIRECT(ADDRESS(K35*2+2,3)))</f>
        <v>Колпаков</v>
      </c>
      <c r="I35" s="69"/>
      <c r="J35" s="69"/>
      <c r="K35" s="24">
        <v>5</v>
      </c>
      <c r="L35" s="27" t="s">
        <v>6</v>
      </c>
      <c r="M35" s="67">
        <v>3</v>
      </c>
    </row>
    <row r="36" spans="2:13" ht="30" customHeight="1" thickBot="1" x14ac:dyDescent="0.3">
      <c r="B36" s="24">
        <v>1</v>
      </c>
      <c r="C36" s="69" t="str">
        <f ca="1">IF(ISBLANK(INDIRECT(ADDRESS(B36*2+2,3))),"",INDIRECT(ADDRESS(B36*2+2,3)))</f>
        <v>Артюхина</v>
      </c>
      <c r="D36" s="69"/>
      <c r="E36" s="70"/>
      <c r="F36" s="25">
        <v>7</v>
      </c>
      <c r="G36" s="26">
        <v>11</v>
      </c>
      <c r="H36" s="71" t="str">
        <f ca="1">IF(ISBLANK(INDIRECT(ADDRESS(K36*2+2,3))),"",INDIRECT(ADDRESS(K36*2+2,3)))</f>
        <v>Костин И.</v>
      </c>
      <c r="I36" s="69"/>
      <c r="J36" s="69"/>
      <c r="K36" s="24">
        <v>4</v>
      </c>
      <c r="L36" s="27" t="s">
        <v>6</v>
      </c>
      <c r="M36" s="67">
        <v>2</v>
      </c>
    </row>
    <row r="37" spans="2:13" ht="30" customHeight="1" thickBot="1" x14ac:dyDescent="0.3">
      <c r="B37" s="24">
        <v>2</v>
      </c>
      <c r="C37" s="69" t="str">
        <f ca="1">IF(ISBLANK(INDIRECT(ADDRESS(B37*2+2,3))),"",INDIRECT(ADDRESS(B37*2+2,3)))</f>
        <v>Ялынский</v>
      </c>
      <c r="D37" s="69"/>
      <c r="E37" s="70"/>
      <c r="F37" s="25">
        <v>10</v>
      </c>
      <c r="G37" s="26">
        <v>13</v>
      </c>
      <c r="H37" s="71" t="str">
        <f ca="1">IF(ISBLANK(INDIRECT(ADDRESS(K37*2+2,3))),"",INDIRECT(ADDRESS(K37*2+2,3)))</f>
        <v>Гоцфрид</v>
      </c>
      <c r="I37" s="69"/>
      <c r="J37" s="69"/>
      <c r="K37" s="24">
        <v>3</v>
      </c>
      <c r="L37" s="27" t="s">
        <v>6</v>
      </c>
      <c r="M37" s="67">
        <v>1</v>
      </c>
    </row>
    <row r="38" spans="2:13" ht="30" customHeight="1" x14ac:dyDescent="0.25">
      <c r="M38" s="67"/>
    </row>
    <row r="39" spans="2:13" ht="30" customHeight="1" thickBot="1" x14ac:dyDescent="0.4">
      <c r="B39" s="72" t="s">
        <v>10</v>
      </c>
      <c r="C39" s="72"/>
      <c r="D39" s="72"/>
      <c r="E39" s="72"/>
      <c r="F39" s="72"/>
      <c r="G39" s="72"/>
      <c r="H39" s="72"/>
      <c r="I39" s="72"/>
      <c r="J39" s="72"/>
      <c r="K39" s="72"/>
      <c r="M39" s="68"/>
    </row>
    <row r="40" spans="2:13" ht="30" customHeight="1" thickBot="1" x14ac:dyDescent="0.4">
      <c r="B40" s="24">
        <v>3</v>
      </c>
      <c r="C40" s="69" t="str">
        <f ca="1">IF(ISBLANK(INDIRECT(ADDRESS(B40*2+2,3))),"",INDIRECT(ADDRESS(B40*2+2,3)))</f>
        <v>Гоцфрид</v>
      </c>
      <c r="D40" s="69"/>
      <c r="E40" s="70"/>
      <c r="F40" s="25">
        <v>13</v>
      </c>
      <c r="G40" s="26">
        <v>6</v>
      </c>
      <c r="H40" s="71" t="str">
        <f ca="1">IF(ISBLANK(INDIRECT(ADDRESS(K40*2+2,3))),"",INDIRECT(ADDRESS(K40*2+2,3)))</f>
        <v>Трофимов А.</v>
      </c>
      <c r="I40" s="69"/>
      <c r="J40" s="69"/>
      <c r="K40" s="24">
        <v>6</v>
      </c>
      <c r="L40" s="27" t="s">
        <v>6</v>
      </c>
      <c r="M40" s="68">
        <v>4</v>
      </c>
    </row>
    <row r="41" spans="2:13" ht="30" customHeight="1" thickBot="1" x14ac:dyDescent="0.3">
      <c r="B41" s="24">
        <v>4</v>
      </c>
      <c r="C41" s="69" t="str">
        <f ca="1">IF(ISBLANK(INDIRECT(ADDRESS(B41*2+2,3))),"",INDIRECT(ADDRESS(B41*2+2,3)))</f>
        <v>Костин И.</v>
      </c>
      <c r="D41" s="69"/>
      <c r="E41" s="70"/>
      <c r="F41" s="25">
        <v>10</v>
      </c>
      <c r="G41" s="26">
        <v>13</v>
      </c>
      <c r="H41" s="71" t="str">
        <f ca="1">IF(ISBLANK(INDIRECT(ADDRESS(K41*2+2,3))),"",INDIRECT(ADDRESS(K41*2+2,3)))</f>
        <v>Ялынский</v>
      </c>
      <c r="I41" s="69"/>
      <c r="J41" s="69"/>
      <c r="K41" s="24">
        <v>2</v>
      </c>
      <c r="L41" s="27" t="s">
        <v>6</v>
      </c>
      <c r="M41" s="67">
        <v>5</v>
      </c>
    </row>
    <row r="42" spans="2:13" ht="30" customHeight="1" thickBot="1" x14ac:dyDescent="0.3">
      <c r="B42" s="24">
        <v>5</v>
      </c>
      <c r="C42" s="69" t="str">
        <f ca="1">IF(ISBLANK(INDIRECT(ADDRESS(B42*2+2,3))),"",INDIRECT(ADDRESS(B42*2+2,3)))</f>
        <v>Колпаков</v>
      </c>
      <c r="D42" s="69"/>
      <c r="E42" s="70"/>
      <c r="F42" s="25">
        <v>13</v>
      </c>
      <c r="G42" s="26">
        <v>7</v>
      </c>
      <c r="H42" s="71" t="str">
        <f ca="1">IF(ISBLANK(INDIRECT(ADDRESS(K42*2+2,3))),"",INDIRECT(ADDRESS(K42*2+2,3)))</f>
        <v>Артюхина</v>
      </c>
      <c r="I42" s="69"/>
      <c r="J42" s="69"/>
      <c r="K42" s="24">
        <v>1</v>
      </c>
      <c r="L42" s="27" t="s">
        <v>6</v>
      </c>
      <c r="M42" s="67">
        <v>6</v>
      </c>
    </row>
  </sheetData>
  <mergeCells count="61">
    <mergeCell ref="C41:E41"/>
    <mergeCell ref="H41:J41"/>
    <mergeCell ref="C42:E42"/>
    <mergeCell ref="H42:J42"/>
    <mergeCell ref="C36:E36"/>
    <mergeCell ref="H36:J36"/>
    <mergeCell ref="C37:E37"/>
    <mergeCell ref="H37:J37"/>
    <mergeCell ref="B39:K39"/>
    <mergeCell ref="C40:E40"/>
    <mergeCell ref="H40:J40"/>
    <mergeCell ref="C35:E35"/>
    <mergeCell ref="H35:J35"/>
    <mergeCell ref="C26:E26"/>
    <mergeCell ref="H26:J26"/>
    <mergeCell ref="C27:E27"/>
    <mergeCell ref="H27:J27"/>
    <mergeCell ref="B29:K29"/>
    <mergeCell ref="C30:E30"/>
    <mergeCell ref="H30:J30"/>
    <mergeCell ref="C31:E31"/>
    <mergeCell ref="H31:J31"/>
    <mergeCell ref="C32:E32"/>
    <mergeCell ref="H32:J32"/>
    <mergeCell ref="B34:K34"/>
    <mergeCell ref="C25:E25"/>
    <mergeCell ref="H25:J25"/>
    <mergeCell ref="B14:B15"/>
    <mergeCell ref="C14:E15"/>
    <mergeCell ref="L14:L15"/>
    <mergeCell ref="C21:E21"/>
    <mergeCell ref="H21:J21"/>
    <mergeCell ref="C22:E22"/>
    <mergeCell ref="H22:J22"/>
    <mergeCell ref="B24:K24"/>
    <mergeCell ref="N14:N15"/>
    <mergeCell ref="B19:K19"/>
    <mergeCell ref="C20:E20"/>
    <mergeCell ref="H20:J20"/>
    <mergeCell ref="B10:B11"/>
    <mergeCell ref="C10:E11"/>
    <mergeCell ref="L10:L11"/>
    <mergeCell ref="N10:N11"/>
    <mergeCell ref="B12:B13"/>
    <mergeCell ref="C12:E13"/>
    <mergeCell ref="L12:L13"/>
    <mergeCell ref="N12:N13"/>
    <mergeCell ref="B6:B7"/>
    <mergeCell ref="C6:E7"/>
    <mergeCell ref="L6:L7"/>
    <mergeCell ref="N6:N7"/>
    <mergeCell ref="B8:B9"/>
    <mergeCell ref="C8:E9"/>
    <mergeCell ref="L8:L9"/>
    <mergeCell ref="N8:N9"/>
    <mergeCell ref="N4:N5"/>
    <mergeCell ref="B1:K1"/>
    <mergeCell ref="C3:E3"/>
    <mergeCell ref="B4:B5"/>
    <mergeCell ref="C4:E5"/>
    <mergeCell ref="L4:L5"/>
  </mergeCells>
  <pageMargins left="0.7" right="0.7" top="0.75" bottom="0.75" header="0.3" footer="0.3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zoomScaleNormal="100" workbookViewId="0">
      <selection activeCell="V38" sqref="V38"/>
    </sheetView>
  </sheetViews>
  <sheetFormatPr defaultRowHeight="15" x14ac:dyDescent="0.25"/>
  <cols>
    <col min="1" max="1" width="9.140625" style="1" customWidth="1"/>
    <col min="2" max="4" width="9.140625" style="32" customWidth="1"/>
    <col min="5" max="5" width="9.140625" style="1" customWidth="1"/>
    <col min="6" max="17" width="9.140625" style="32" customWidth="1"/>
    <col min="18" max="16384" width="9.140625" style="32"/>
  </cols>
  <sheetData>
    <row r="1" spans="1:13" ht="44.25" customHeight="1" x14ac:dyDescent="0.25">
      <c r="B1" s="87" t="s">
        <v>73</v>
      </c>
      <c r="C1" s="87"/>
      <c r="D1" s="87"/>
      <c r="E1" s="87"/>
      <c r="F1" s="87"/>
      <c r="G1" s="87"/>
      <c r="H1" s="87"/>
      <c r="I1" s="87"/>
      <c r="J1" s="87"/>
      <c r="K1" s="87"/>
      <c r="L1" s="31" t="s">
        <v>87</v>
      </c>
    </row>
    <row r="4" spans="1:13" ht="15" customHeight="1" x14ac:dyDescent="0.25">
      <c r="A4" s="1" t="s">
        <v>74</v>
      </c>
      <c r="B4" s="118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Жилин</v>
      </c>
      <c r="C4" s="119"/>
      <c r="D4" s="33">
        <v>13</v>
      </c>
      <c r="E4" s="34"/>
    </row>
    <row r="5" spans="1:13" ht="15" customHeight="1" x14ac:dyDescent="0.25">
      <c r="A5" s="1">
        <v>2</v>
      </c>
      <c r="C5" s="35"/>
      <c r="E5" s="36"/>
    </row>
    <row r="6" spans="1:13" ht="15" customHeight="1" x14ac:dyDescent="0.25">
      <c r="B6" s="27" t="s">
        <v>6</v>
      </c>
      <c r="C6" s="35">
        <v>1</v>
      </c>
      <c r="E6" s="37"/>
      <c r="F6" s="120" t="str">
        <f ca="1">IF(ISBLANK(D4),"",IF(D4&gt;D8,B4,B8))</f>
        <v>Жилин</v>
      </c>
      <c r="G6" s="119"/>
      <c r="H6" s="33">
        <v>13</v>
      </c>
      <c r="I6" s="38"/>
    </row>
    <row r="7" spans="1:13" ht="15" customHeight="1" x14ac:dyDescent="0.25">
      <c r="E7" s="37"/>
      <c r="I7" s="39"/>
    </row>
    <row r="8" spans="1:13" ht="15" customHeight="1" x14ac:dyDescent="0.25">
      <c r="A8" s="1" t="s">
        <v>75</v>
      </c>
      <c r="B8" s="118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Степченко</v>
      </c>
      <c r="C8" s="119"/>
      <c r="D8" s="33">
        <v>3</v>
      </c>
      <c r="E8" s="40"/>
      <c r="I8" s="41"/>
    </row>
    <row r="9" spans="1:13" ht="15" customHeight="1" x14ac:dyDescent="0.25">
      <c r="A9" s="1">
        <v>3</v>
      </c>
      <c r="I9" s="41"/>
    </row>
    <row r="10" spans="1:13" ht="15" customHeight="1" x14ac:dyDescent="0.25">
      <c r="G10" s="27" t="s">
        <v>6</v>
      </c>
      <c r="H10" s="35">
        <v>3</v>
      </c>
      <c r="I10" s="41"/>
      <c r="J10" s="120" t="str">
        <f ca="1">IF(ISBLANK(H6),"",IF(H6&gt;H14,F6,F14))</f>
        <v>Жилин</v>
      </c>
      <c r="K10" s="118"/>
      <c r="L10" s="33">
        <v>13</v>
      </c>
      <c r="M10" s="38"/>
    </row>
    <row r="11" spans="1:13" ht="15" customHeight="1" x14ac:dyDescent="0.25">
      <c r="I11" s="41"/>
      <c r="M11" s="39"/>
    </row>
    <row r="12" spans="1:13" ht="15" customHeight="1" x14ac:dyDescent="0.25">
      <c r="B12" s="42"/>
      <c r="C12" s="42"/>
      <c r="D12" s="42"/>
      <c r="E12" s="43"/>
      <c r="I12" s="41"/>
      <c r="M12" s="41"/>
    </row>
    <row r="13" spans="1:13" ht="15" customHeight="1" x14ac:dyDescent="0.25">
      <c r="B13" s="42"/>
      <c r="C13" s="42"/>
      <c r="D13" s="42"/>
      <c r="E13" s="43"/>
      <c r="I13" s="41"/>
      <c r="M13" s="41"/>
    </row>
    <row r="14" spans="1:13" ht="15" customHeight="1" x14ac:dyDescent="0.25">
      <c r="B14" s="42"/>
      <c r="C14" s="42"/>
      <c r="D14" s="42"/>
      <c r="E14" s="1" t="s">
        <v>76</v>
      </c>
      <c r="F14" s="118" t="str">
        <f ca="1">IF(LEFT(E15,1)="-",IF(ISBLANK(INDIRECT(ADDRESS(2^MID(E15,2,1)+2+(MID(E15,3,2)-1)*2^(MID(E15,2,1)+2),MID(E15,2,1)*4,,,E14))),"",IF(INDIRECT(ADDRESS(2^MID(E15,2,1)+2+(MID(E15,3,2)-1)*2^(MID(E15,2,1)+2),MID(E15,2,1)*4,,,E14))&gt;INDIRECT(ADDRESS(2^(1+MID(E15,2,1))+2^MID(E15,2,1)+2+(MID(E15,3,2)-1)*2^(MID(E15,2,1)+2),MID(E15,2,1)*4,,,E14)),INDIRECT(ADDRESS(2^(1+MID(E15,2,1))+2^MID(E15,2,1)+2+(MID(E15,3,2)-1)*2^(MID(E15,2,1)+2),MID(E15,2,1)*4-2,,,E14)),INDIRECT(ADDRESS(2^MID(E15,2,1)+2+(MID(E15,3,2)-1)*2^(MID(E15,2,1)+2),MID(E15,2,1)*4-2,,,E14)))),IF(LEFT(E14,1)="X",IFERROR(INDIRECT(ADDRESS(MATCH(E15,OFFSET(INDIRECT(ADDRESS(1,3,,,E14)),0,0,200,1),0),2,,,E14)),""),IFERROR(INDIRECT(ADDRESS(MATCH(E15,OFFSET(INDIRECT(ADDRESS(3,2,,,E14)),1,6+MAX(OFFSET(INDIRECT(ADDRESS(3,2,,,E14)),0,0,1,20)),2*MAX(OFFSET(INDIRECT(ADDRESS(3,2,,,E14)),0,0,1,20)),1),0)+3,3,,,E14)),"")))</f>
        <v>Костин И.</v>
      </c>
      <c r="G14" s="119"/>
      <c r="H14" s="33">
        <v>11</v>
      </c>
      <c r="I14" s="44"/>
      <c r="L14" s="35"/>
      <c r="M14" s="41"/>
    </row>
    <row r="15" spans="1:13" ht="15" customHeight="1" x14ac:dyDescent="0.25">
      <c r="B15" s="42"/>
      <c r="C15" s="42"/>
      <c r="D15" s="42"/>
      <c r="E15" s="43">
        <v>1</v>
      </c>
      <c r="M15" s="41"/>
    </row>
    <row r="16" spans="1:13" ht="15" customHeight="1" x14ac:dyDescent="0.25">
      <c r="B16" s="42"/>
      <c r="C16" s="42"/>
      <c r="D16" s="42"/>
      <c r="E16" s="43"/>
      <c r="M16" s="41"/>
    </row>
    <row r="17" spans="1:17" ht="15" customHeight="1" x14ac:dyDescent="0.25">
      <c r="M17" s="41"/>
    </row>
    <row r="18" spans="1:17" ht="15" customHeight="1" x14ac:dyDescent="0.25">
      <c r="K18" s="27" t="s">
        <v>6</v>
      </c>
      <c r="L18" s="35">
        <v>1</v>
      </c>
      <c r="M18" s="41"/>
      <c r="N18" s="120" t="str">
        <f ca="1">IF(ISBLANK(L10),"",IF(L10&gt;L26,J10,J26))</f>
        <v>Жилин</v>
      </c>
      <c r="O18" s="118"/>
      <c r="P18" s="45">
        <v>12</v>
      </c>
      <c r="Q18" s="38"/>
    </row>
    <row r="19" spans="1:17" ht="15" customHeight="1" x14ac:dyDescent="0.25">
      <c r="M19" s="41"/>
      <c r="P19" s="46"/>
      <c r="Q19" s="39"/>
    </row>
    <row r="20" spans="1:17" ht="15" customHeight="1" x14ac:dyDescent="0.25">
      <c r="A20" s="1" t="s">
        <v>77</v>
      </c>
      <c r="B20" s="118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Осокин</v>
      </c>
      <c r="C20" s="119"/>
      <c r="D20" s="33">
        <v>13</v>
      </c>
      <c r="E20" s="34"/>
      <c r="M20" s="41"/>
      <c r="P20" s="42"/>
      <c r="Q20" s="41"/>
    </row>
    <row r="21" spans="1:17" ht="15" customHeight="1" x14ac:dyDescent="0.25">
      <c r="A21" s="1">
        <v>2</v>
      </c>
      <c r="E21" s="36"/>
      <c r="M21" s="41"/>
      <c r="P21" s="42"/>
      <c r="Q21" s="41"/>
    </row>
    <row r="22" spans="1:17" ht="15" customHeight="1" x14ac:dyDescent="0.25">
      <c r="B22" s="27" t="s">
        <v>6</v>
      </c>
      <c r="C22" s="35">
        <v>2</v>
      </c>
      <c r="E22" s="37"/>
      <c r="F22" s="120" t="str">
        <f ca="1">IF(ISBLANK(D20),"",IF(D20&gt;D24,B20,B24))</f>
        <v>Осокин</v>
      </c>
      <c r="G22" s="119"/>
      <c r="H22" s="33">
        <v>13</v>
      </c>
      <c r="I22" s="38"/>
      <c r="M22" s="41"/>
      <c r="P22" s="42"/>
      <c r="Q22" s="41"/>
    </row>
    <row r="23" spans="1:17" ht="15" customHeight="1" x14ac:dyDescent="0.25">
      <c r="E23" s="37"/>
      <c r="I23" s="39"/>
      <c r="M23" s="41"/>
      <c r="P23" s="42"/>
      <c r="Q23" s="41"/>
    </row>
    <row r="24" spans="1:17" ht="15" customHeight="1" x14ac:dyDescent="0.25">
      <c r="A24" s="1" t="s">
        <v>76</v>
      </c>
      <c r="B24" s="118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Колпаков</v>
      </c>
      <c r="C24" s="119"/>
      <c r="D24" s="33">
        <v>10</v>
      </c>
      <c r="E24" s="40"/>
      <c r="I24" s="41"/>
      <c r="M24" s="41"/>
      <c r="P24" s="42"/>
      <c r="Q24" s="41"/>
    </row>
    <row r="25" spans="1:17" ht="15" customHeight="1" x14ac:dyDescent="0.25">
      <c r="A25" s="1">
        <v>3</v>
      </c>
      <c r="I25" s="41"/>
      <c r="M25" s="41"/>
      <c r="P25" s="42"/>
      <c r="Q25" s="41"/>
    </row>
    <row r="26" spans="1:17" ht="15" customHeight="1" x14ac:dyDescent="0.25">
      <c r="G26" s="27" t="s">
        <v>6</v>
      </c>
      <c r="H26" s="35">
        <v>4</v>
      </c>
      <c r="I26" s="41"/>
      <c r="J26" s="120" t="str">
        <f ca="1">IF(ISBLANK(H22),"",IF(H22&gt;H30,F22,F30))</f>
        <v>Осокин</v>
      </c>
      <c r="K26" s="119"/>
      <c r="L26" s="33">
        <v>4</v>
      </c>
      <c r="M26" s="44"/>
      <c r="P26" s="42"/>
      <c r="Q26" s="41"/>
    </row>
    <row r="27" spans="1:17" ht="15" customHeight="1" x14ac:dyDescent="0.25">
      <c r="E27" s="1" t="s">
        <v>78</v>
      </c>
      <c r="I27" s="41"/>
      <c r="P27" s="42"/>
      <c r="Q27" s="41"/>
    </row>
    <row r="28" spans="1:17" ht="15" customHeight="1" x14ac:dyDescent="0.25">
      <c r="B28" s="42"/>
      <c r="C28" s="42"/>
      <c r="D28" s="42"/>
      <c r="E28" s="43"/>
      <c r="I28" s="41"/>
      <c r="P28" s="42"/>
      <c r="Q28" s="41"/>
    </row>
    <row r="29" spans="1:17" ht="15" customHeight="1" x14ac:dyDescent="0.25">
      <c r="B29" s="42"/>
      <c r="C29" s="42"/>
      <c r="D29" s="42"/>
      <c r="E29" s="43"/>
      <c r="I29" s="41"/>
      <c r="P29" s="42"/>
      <c r="Q29" s="41"/>
    </row>
    <row r="30" spans="1:17" ht="15" customHeight="1" x14ac:dyDescent="0.25">
      <c r="B30" s="42"/>
      <c r="C30" s="42"/>
      <c r="D30" s="42"/>
      <c r="E30" s="1" t="s">
        <v>75</v>
      </c>
      <c r="F30" s="118" t="str">
        <f ca="1">IF(LEFT(E31,1)="-",IF(ISBLANK(INDIRECT(ADDRESS(2^MID(E31,2,1)+2+(MID(E31,3,2)-1)*2^(MID(E31,2,1)+2),MID(E31,2,1)*4,,,E30))),"",IF(INDIRECT(ADDRESS(2^MID(E31,2,1)+2+(MID(E31,3,2)-1)*2^(MID(E31,2,1)+2),MID(E31,2,1)*4,,,E30))&gt;INDIRECT(ADDRESS(2^(1+MID(E31,2,1))+2^MID(E31,2,1)+2+(MID(E31,3,2)-1)*2^(MID(E31,2,1)+2),MID(E31,2,1)*4,,,E30)),INDIRECT(ADDRESS(2^(1+MID(E31,2,1))+2^MID(E31,2,1)+2+(MID(E31,3,2)-1)*2^(MID(E31,2,1)+2),MID(E31,2,1)*4-2,,,E30)),INDIRECT(ADDRESS(2^MID(E31,2,1)+2+(MID(E31,3,2)-1)*2^(MID(E31,2,1)+2),MID(E31,2,1)*4-2,,,E30)))),IF(LEFT(E30,1)="X",IFERROR(INDIRECT(ADDRESS(MATCH(E31,OFFSET(INDIRECT(ADDRESS(1,3,,,E30)),0,0,200,1),0),2,,,E30)),""),IFERROR(INDIRECT(ADDRESS(MATCH(E31,OFFSET(INDIRECT(ADDRESS(3,2,,,E30)),1,6+MAX(OFFSET(INDIRECT(ADDRESS(3,2,,,E30)),0,0,1,20)),2*MAX(OFFSET(INDIRECT(ADDRESS(3,2,,,E30)),0,0,1,20)),1),0)+3,3,,,E30)),"")))</f>
        <v>Судник В.</v>
      </c>
      <c r="G30" s="119"/>
      <c r="H30" s="33">
        <v>8</v>
      </c>
      <c r="I30" s="44"/>
      <c r="P30" s="42"/>
      <c r="Q30" s="41"/>
    </row>
    <row r="31" spans="1:17" ht="15" customHeight="1" x14ac:dyDescent="0.25">
      <c r="B31" s="42"/>
      <c r="C31" s="42"/>
      <c r="D31" s="42"/>
      <c r="E31" s="43">
        <v>1</v>
      </c>
      <c r="P31" s="42"/>
      <c r="Q31" s="41"/>
    </row>
    <row r="32" spans="1:17" ht="15" customHeight="1" x14ac:dyDescent="0.25">
      <c r="B32" s="42"/>
      <c r="C32" s="42"/>
      <c r="D32" s="42"/>
      <c r="E32" s="43"/>
      <c r="P32" s="42"/>
      <c r="Q32" s="41"/>
    </row>
    <row r="33" spans="1:19" ht="15" customHeight="1" x14ac:dyDescent="0.25">
      <c r="P33" s="42"/>
      <c r="Q33" s="41"/>
    </row>
    <row r="34" spans="1:19" ht="15" customHeight="1" x14ac:dyDescent="0.25">
      <c r="O34" s="27" t="s">
        <v>6</v>
      </c>
      <c r="P34" s="35" t="s">
        <v>79</v>
      </c>
      <c r="Q34" s="41"/>
      <c r="R34" s="120" t="str">
        <f ca="1">IF(ISBLANK(P18),"",IF(P18&gt;P50,N18,N50))</f>
        <v>Гоцфрид</v>
      </c>
      <c r="S34" s="118"/>
    </row>
    <row r="35" spans="1:19" ht="15" customHeight="1" x14ac:dyDescent="0.25">
      <c r="P35" s="42"/>
      <c r="Q35" s="41"/>
    </row>
    <row r="36" spans="1:19" ht="15" customHeight="1" x14ac:dyDescent="0.25">
      <c r="A36" s="1" t="s">
        <v>75</v>
      </c>
      <c r="B36" s="118" t="str">
        <f ca="1">IF(LEFT(A37,1)="-",IF(ISBLANK(INDIRECT(ADDRESS(2^MID(A37,2,1)+2+(MID(A37,3,2)-1)*2^(MID(A37,2,1)+2),MID(A37,2,1)*4,,,A36))),"",IF(INDIRECT(ADDRESS(2^MID(A37,2,1)+2+(MID(A37,3,2)-1)*2^(MID(A37,2,1)+2),MID(A37,2,1)*4,,,A36))&gt;INDIRECT(ADDRESS(2^(1+MID(A37,2,1))+2^MID(A37,2,1)+2+(MID(A37,3,2)-1)*2^(MID(A37,2,1)+2),MID(A37,2,1)*4,,,A36)),INDIRECT(ADDRESS(2^(1+MID(A37,2,1))+2^MID(A37,2,1)+2+(MID(A37,3,2)-1)*2^(MID(A37,2,1)+2),MID(A37,2,1)*4-2,,,A36)),INDIRECT(ADDRESS(2^MID(A37,2,1)+2+(MID(A37,3,2)-1)*2^(MID(A37,2,1)+2),MID(A37,2,1)*4-2,,,A36)))),IF(LEFT(A36,1)="X",IFERROR(INDIRECT(ADDRESS(MATCH(A37,OFFSET(INDIRECT(ADDRESS(1,3,,,A36)),0,0,200,1),0),2,,,A36)),""),IFERROR(INDIRECT(ADDRESS(MATCH(A37,OFFSET(INDIRECT(ADDRESS(3,2,,,A36)),1,6+MAX(OFFSET(INDIRECT(ADDRESS(3,2,,,A36)),0,0,1,20)),2*MAX(OFFSET(INDIRECT(ADDRESS(3,2,,,A36)),0,0,1,20)),1),0)+3,3,,,A36)),"")))</f>
        <v>Тихонов</v>
      </c>
      <c r="C36" s="119"/>
      <c r="D36" s="33">
        <v>13</v>
      </c>
      <c r="E36" s="34"/>
      <c r="P36" s="42"/>
      <c r="Q36" s="41"/>
    </row>
    <row r="37" spans="1:19" ht="15" customHeight="1" x14ac:dyDescent="0.25">
      <c r="A37" s="1">
        <v>2</v>
      </c>
      <c r="E37" s="36"/>
      <c r="P37" s="42"/>
      <c r="Q37" s="41"/>
    </row>
    <row r="38" spans="1:19" ht="15" customHeight="1" x14ac:dyDescent="0.25">
      <c r="B38" s="27" t="s">
        <v>6</v>
      </c>
      <c r="C38" s="35">
        <v>3</v>
      </c>
      <c r="E38" s="37"/>
      <c r="F38" s="120" t="str">
        <f ca="1">IF(ISBLANK(D36),"",IF(D36&gt;D40,B36,B40))</f>
        <v>Тихонов</v>
      </c>
      <c r="G38" s="119"/>
      <c r="H38" s="33">
        <v>13</v>
      </c>
      <c r="I38" s="38"/>
      <c r="P38" s="42"/>
      <c r="Q38" s="41"/>
    </row>
    <row r="39" spans="1:19" ht="15" customHeight="1" x14ac:dyDescent="0.25">
      <c r="E39" s="37"/>
      <c r="I39" s="39"/>
      <c r="P39" s="42"/>
      <c r="Q39" s="41"/>
    </row>
    <row r="40" spans="1:19" ht="15" customHeight="1" x14ac:dyDescent="0.25">
      <c r="A40" s="1" t="s">
        <v>74</v>
      </c>
      <c r="B40" s="118" t="str">
        <f ca="1">IF(LEFT(A41,1)="-",IF(ISBLANK(INDIRECT(ADDRESS(2^MID(A41,2,1)+2+(MID(A41,3,2)-1)*2^(MID(A41,2,1)+2),MID(A41,2,1)*4,,,A40))),"",IF(INDIRECT(ADDRESS(2^MID(A41,2,1)+2+(MID(A41,3,2)-1)*2^(MID(A41,2,1)+2),MID(A41,2,1)*4,,,A40))&gt;INDIRECT(ADDRESS(2^(1+MID(A41,2,1))+2^MID(A41,2,1)+2+(MID(A41,3,2)-1)*2^(MID(A41,2,1)+2),MID(A41,2,1)*4,,,A40)),INDIRECT(ADDRESS(2^(1+MID(A41,2,1))+2^MID(A41,2,1)+2+(MID(A41,3,2)-1)*2^(MID(A41,2,1)+2),MID(A41,2,1)*4-2,,,A40)),INDIRECT(ADDRESS(2^MID(A41,2,1)+2+(MID(A41,3,2)-1)*2^(MID(A41,2,1)+2),MID(A41,2,1)*4-2,,,A40)))),IF(LEFT(A40,1)="X",IFERROR(INDIRECT(ADDRESS(MATCH(A41,OFFSET(INDIRECT(ADDRESS(1,3,,,A40)),0,0,200,1),0),2,,,A40)),""),IFERROR(INDIRECT(ADDRESS(MATCH(A41,OFFSET(INDIRECT(ADDRESS(3,2,,,A40)),1,6+MAX(OFFSET(INDIRECT(ADDRESS(3,2,,,A40)),0,0,1,20)),2*MAX(OFFSET(INDIRECT(ADDRESS(3,2,,,A40)),0,0,1,20)),1),0)+3,3,,,A40)),"")))</f>
        <v>Комаров</v>
      </c>
      <c r="C40" s="119"/>
      <c r="D40" s="33">
        <v>7</v>
      </c>
      <c r="E40" s="40"/>
      <c r="I40" s="41"/>
      <c r="P40" s="42"/>
      <c r="Q40" s="41"/>
    </row>
    <row r="41" spans="1:19" ht="15" customHeight="1" x14ac:dyDescent="0.25">
      <c r="A41" s="1">
        <v>3</v>
      </c>
      <c r="I41" s="41"/>
      <c r="P41" s="42"/>
      <c r="Q41" s="41"/>
    </row>
    <row r="42" spans="1:19" ht="15" customHeight="1" x14ac:dyDescent="0.25">
      <c r="G42" s="27" t="s">
        <v>6</v>
      </c>
      <c r="H42" s="35">
        <v>2</v>
      </c>
      <c r="I42" s="41"/>
      <c r="J42" s="120" t="str">
        <f ca="1">IF(ISBLANK(H38),"",IF(H38&gt;H46,F38,F46))</f>
        <v>Тихонов</v>
      </c>
      <c r="K42" s="118"/>
      <c r="L42" s="33">
        <v>11</v>
      </c>
      <c r="M42" s="38"/>
      <c r="P42" s="42"/>
      <c r="Q42" s="41"/>
    </row>
    <row r="43" spans="1:19" ht="15" customHeight="1" x14ac:dyDescent="0.25">
      <c r="H43" s="35"/>
      <c r="I43" s="41"/>
      <c r="M43" s="39"/>
      <c r="P43" s="42"/>
      <c r="Q43" s="41"/>
    </row>
    <row r="44" spans="1:19" ht="15" customHeight="1" x14ac:dyDescent="0.25">
      <c r="B44" s="42"/>
      <c r="C44" s="42"/>
      <c r="D44" s="42"/>
      <c r="E44" s="43"/>
      <c r="I44" s="41"/>
      <c r="M44" s="41"/>
      <c r="P44" s="42"/>
      <c r="Q44" s="41"/>
    </row>
    <row r="45" spans="1:19" ht="15" customHeight="1" x14ac:dyDescent="0.25">
      <c r="B45" s="42"/>
      <c r="C45" s="42"/>
      <c r="D45" s="42"/>
      <c r="E45" s="43"/>
      <c r="I45" s="41"/>
      <c r="M45" s="41"/>
      <c r="P45" s="42"/>
      <c r="Q45" s="41"/>
    </row>
    <row r="46" spans="1:19" ht="15" customHeight="1" x14ac:dyDescent="0.25">
      <c r="B46" s="42"/>
      <c r="C46" s="42"/>
      <c r="D46" s="42"/>
      <c r="E46" s="1" t="s">
        <v>77</v>
      </c>
      <c r="F46" s="118" t="str">
        <f ca="1">IF(LEFT(E47,1)="-",IF(ISBLANK(INDIRECT(ADDRESS(2^MID(E47,2,1)+2+(MID(E47,3,2)-1)*2^(MID(E47,2,1)+2),MID(E47,2,1)*4,,,E46))),"",IF(INDIRECT(ADDRESS(2^MID(E47,2,1)+2+(MID(E47,3,2)-1)*2^(MID(E47,2,1)+2),MID(E47,2,1)*4,,,E46))&gt;INDIRECT(ADDRESS(2^(1+MID(E47,2,1))+2^MID(E47,2,1)+2+(MID(E47,3,2)-1)*2^(MID(E47,2,1)+2),MID(E47,2,1)*4,,,E46)),INDIRECT(ADDRESS(2^(1+MID(E47,2,1))+2^MID(E47,2,1)+2+(MID(E47,3,2)-1)*2^(MID(E47,2,1)+2),MID(E47,2,1)*4-2,,,E46)),INDIRECT(ADDRESS(2^MID(E47,2,1)+2+(MID(E47,3,2)-1)*2^(MID(E47,2,1)+2),MID(E47,2,1)*4-2,,,E46)))),IF(LEFT(E46,1)="X",IFERROR(INDIRECT(ADDRESS(MATCH(E47,OFFSET(INDIRECT(ADDRESS(1,3,,,E46)),0,0,200,1),0),2,,,E46)),""),IFERROR(INDIRECT(ADDRESS(MATCH(E47,OFFSET(INDIRECT(ADDRESS(3,2,,,E46)),1,6+MAX(OFFSET(INDIRECT(ADDRESS(3,2,,,E46)),0,0,1,20)),2*MAX(OFFSET(INDIRECT(ADDRESS(3,2,,,E46)),0,0,1,20)),1),0)+3,3,,,E46)),"")))</f>
        <v>Гришков</v>
      </c>
      <c r="G46" s="119"/>
      <c r="H46" s="33">
        <v>9</v>
      </c>
      <c r="I46" s="44"/>
      <c r="M46" s="41"/>
      <c r="P46" s="42"/>
      <c r="Q46" s="41"/>
    </row>
    <row r="47" spans="1:19" ht="15" customHeight="1" x14ac:dyDescent="0.25">
      <c r="B47" s="42"/>
      <c r="C47" s="42"/>
      <c r="D47" s="42"/>
      <c r="E47" s="43">
        <v>1</v>
      </c>
      <c r="M47" s="41"/>
      <c r="P47" s="42"/>
      <c r="Q47" s="41"/>
    </row>
    <row r="48" spans="1:19" ht="15" customHeight="1" x14ac:dyDescent="0.25">
      <c r="B48" s="42"/>
      <c r="C48" s="42"/>
      <c r="D48" s="42"/>
      <c r="E48" s="43"/>
      <c r="M48" s="41"/>
      <c r="P48" s="42"/>
      <c r="Q48" s="41"/>
    </row>
    <row r="49" spans="1:17" ht="15" customHeight="1" x14ac:dyDescent="0.25">
      <c r="M49" s="41"/>
      <c r="P49" s="42"/>
      <c r="Q49" s="41"/>
    </row>
    <row r="50" spans="1:17" ht="15" customHeight="1" x14ac:dyDescent="0.25">
      <c r="K50" s="27" t="s">
        <v>6</v>
      </c>
      <c r="L50" s="35">
        <v>2</v>
      </c>
      <c r="M50" s="41"/>
      <c r="N50" s="120" t="str">
        <f ca="1">IF(ISBLANK(L42),"",IF(L42&gt;L58,J42,J58))</f>
        <v>Гоцфрид</v>
      </c>
      <c r="O50" s="118"/>
      <c r="P50" s="45">
        <v>13</v>
      </c>
      <c r="Q50" s="44"/>
    </row>
    <row r="51" spans="1:17" ht="15" customHeight="1" x14ac:dyDescent="0.25">
      <c r="M51" s="41"/>
    </row>
    <row r="52" spans="1:17" ht="15" customHeight="1" x14ac:dyDescent="0.25">
      <c r="A52" s="1" t="s">
        <v>76</v>
      </c>
      <c r="B52" s="118" t="str">
        <f ca="1">IF(LEFT(A53,1)="-",IF(ISBLANK(INDIRECT(ADDRESS(2^MID(A53,2,1)+2+(MID(A53,3,2)-1)*2^(MID(A53,2,1)+2),MID(A53,2,1)*4,,,A52))),"",IF(INDIRECT(ADDRESS(2^MID(A53,2,1)+2+(MID(A53,3,2)-1)*2^(MID(A53,2,1)+2),MID(A53,2,1)*4,,,A52))&gt;INDIRECT(ADDRESS(2^(1+MID(A53,2,1))+2^MID(A53,2,1)+2+(MID(A53,3,2)-1)*2^(MID(A53,2,1)+2),MID(A53,2,1)*4,,,A52)),INDIRECT(ADDRESS(2^(1+MID(A53,2,1))+2^MID(A53,2,1)+2+(MID(A53,3,2)-1)*2^(MID(A53,2,1)+2),MID(A53,2,1)*4-2,,,A52)),INDIRECT(ADDRESS(2^MID(A53,2,1)+2+(MID(A53,3,2)-1)*2^(MID(A53,2,1)+2),MID(A53,2,1)*4-2,,,A52)))),IF(LEFT(A52,1)="X",IFERROR(INDIRECT(ADDRESS(MATCH(A53,OFFSET(INDIRECT(ADDRESS(1,3,,,A52)),0,0,200,1),0),2,,,A52)),""),IFERROR(INDIRECT(ADDRESS(MATCH(A53,OFFSET(INDIRECT(ADDRESS(3,2,,,A52)),1,6+MAX(OFFSET(INDIRECT(ADDRESS(3,2,,,A52)),0,0,1,20)),2*MAX(OFFSET(INDIRECT(ADDRESS(3,2,,,A52)),0,0,1,20)),1),0)+3,3,,,A52)),"")))</f>
        <v>Гоцфрид</v>
      </c>
      <c r="C52" s="119"/>
      <c r="D52" s="33">
        <v>13</v>
      </c>
      <c r="E52" s="34"/>
      <c r="M52" s="41"/>
    </row>
    <row r="53" spans="1:17" ht="15" customHeight="1" x14ac:dyDescent="0.25">
      <c r="A53" s="1">
        <v>2</v>
      </c>
      <c r="E53" s="36"/>
      <c r="M53" s="41"/>
    </row>
    <row r="54" spans="1:17" ht="15" customHeight="1" x14ac:dyDescent="0.25">
      <c r="B54" s="27" t="s">
        <v>6</v>
      </c>
      <c r="C54" s="35">
        <v>4</v>
      </c>
      <c r="E54" s="37"/>
      <c r="F54" s="120" t="str">
        <f ca="1">IF(ISBLANK(D52),"",IF(D52&gt;D56,B52,B56))</f>
        <v>Гоцфрид</v>
      </c>
      <c r="G54" s="119"/>
      <c r="H54" s="33">
        <v>13</v>
      </c>
      <c r="I54" s="38"/>
      <c r="M54" s="41"/>
    </row>
    <row r="55" spans="1:17" ht="15" customHeight="1" x14ac:dyDescent="0.25">
      <c r="E55" s="37"/>
      <c r="I55" s="39"/>
      <c r="M55" s="41"/>
    </row>
    <row r="56" spans="1:17" ht="15" customHeight="1" x14ac:dyDescent="0.25">
      <c r="A56" s="1" t="s">
        <v>77</v>
      </c>
      <c r="B56" s="118" t="str">
        <f ca="1">IF(LEFT(A57,1)="-",IF(ISBLANK(INDIRECT(ADDRESS(2^MID(A57,2,1)+2+(MID(A57,3,2)-1)*2^(MID(A57,2,1)+2),MID(A57,2,1)*4,,,A56))),"",IF(INDIRECT(ADDRESS(2^MID(A57,2,1)+2+(MID(A57,3,2)-1)*2^(MID(A57,2,1)+2),MID(A57,2,1)*4,,,A56))&gt;INDIRECT(ADDRESS(2^(1+MID(A57,2,1))+2^MID(A57,2,1)+2+(MID(A57,3,2)-1)*2^(MID(A57,2,1)+2),MID(A57,2,1)*4,,,A56)),INDIRECT(ADDRESS(2^(1+MID(A57,2,1))+2^MID(A57,2,1)+2+(MID(A57,3,2)-1)*2^(MID(A57,2,1)+2),MID(A57,2,1)*4-2,,,A56)),INDIRECT(ADDRESS(2^MID(A57,2,1)+2+(MID(A57,3,2)-1)*2^(MID(A57,2,1)+2),MID(A57,2,1)*4-2,,,A56)))),IF(LEFT(A56,1)="X",IFERROR(INDIRECT(ADDRESS(MATCH(A57,OFFSET(INDIRECT(ADDRESS(1,3,,,A56)),0,0,200,1),0),2,,,A56)),""),IFERROR(INDIRECT(ADDRESS(MATCH(A57,OFFSET(INDIRECT(ADDRESS(3,2,,,A56)),1,6+MAX(OFFSET(INDIRECT(ADDRESS(3,2,,,A56)),0,0,1,20)),2*MAX(OFFSET(INDIRECT(ADDRESS(3,2,,,A56)),0,0,1,20)),1),0)+3,3,,,A56)),"")))</f>
        <v>Базарев</v>
      </c>
      <c r="C56" s="119"/>
      <c r="D56" s="33">
        <v>9</v>
      </c>
      <c r="E56" s="40"/>
      <c r="I56" s="41"/>
      <c r="M56" s="41"/>
    </row>
    <row r="57" spans="1:17" ht="15" customHeight="1" x14ac:dyDescent="0.25">
      <c r="A57" s="1">
        <v>3</v>
      </c>
      <c r="I57" s="41"/>
      <c r="M57" s="41"/>
    </row>
    <row r="58" spans="1:17" ht="15" customHeight="1" x14ac:dyDescent="0.25">
      <c r="G58" s="27" t="s">
        <v>6</v>
      </c>
      <c r="H58" s="35">
        <v>1</v>
      </c>
      <c r="I58" s="41"/>
      <c r="J58" s="120" t="str">
        <f ca="1">IF(ISBLANK(H54),"",IF(H54&gt;H62,F54,F62))</f>
        <v>Гоцфрид</v>
      </c>
      <c r="K58" s="119"/>
      <c r="L58" s="33">
        <v>13</v>
      </c>
      <c r="M58" s="44"/>
    </row>
    <row r="59" spans="1:17" ht="15" customHeight="1" x14ac:dyDescent="0.25">
      <c r="I59" s="41"/>
      <c r="L59" s="32" t="s">
        <v>78</v>
      </c>
    </row>
    <row r="60" spans="1:17" ht="15" customHeight="1" x14ac:dyDescent="0.25">
      <c r="B60" s="42"/>
      <c r="C60" s="42"/>
      <c r="D60" s="42"/>
      <c r="E60" s="43"/>
      <c r="I60" s="41"/>
    </row>
    <row r="61" spans="1:17" ht="15" customHeight="1" x14ac:dyDescent="0.25">
      <c r="B61" s="42"/>
      <c r="C61" s="42"/>
      <c r="D61" s="42"/>
      <c r="E61" s="43"/>
      <c r="I61" s="41"/>
    </row>
    <row r="62" spans="1:17" ht="15" customHeight="1" x14ac:dyDescent="0.25">
      <c r="B62" s="42"/>
      <c r="C62" s="42"/>
      <c r="D62" s="42"/>
      <c r="E62" s="1" t="s">
        <v>74</v>
      </c>
      <c r="F62" s="118" t="str">
        <f ca="1">IF(LEFT(E63,1)="-",IF(ISBLANK(INDIRECT(ADDRESS(2^MID(E63,2,1)+2+(MID(E63,3,2)-1)*2^(MID(E63,2,1)+2),MID(E63,2,1)*4,,,E62))),"",IF(INDIRECT(ADDRESS(2^MID(E63,2,1)+2+(MID(E63,3,2)-1)*2^(MID(E63,2,1)+2),MID(E63,2,1)*4,,,E62))&gt;INDIRECT(ADDRESS(2^(1+MID(E63,2,1))+2^MID(E63,2,1)+2+(MID(E63,3,2)-1)*2^(MID(E63,2,1)+2),MID(E63,2,1)*4,,,E62)),INDIRECT(ADDRESS(2^(1+MID(E63,2,1))+2^MID(E63,2,1)+2+(MID(E63,3,2)-1)*2^(MID(E63,2,1)+2),MID(E63,2,1)*4-2,,,E62)),INDIRECT(ADDRESS(2^MID(E63,2,1)+2+(MID(E63,3,2)-1)*2^(MID(E63,2,1)+2),MID(E63,2,1)*4-2,,,E62)))),IF(LEFT(E62,1)="X",IFERROR(INDIRECT(ADDRESS(MATCH(E63,OFFSET(INDIRECT(ADDRESS(1,3,,,E62)),0,0,200,1),0),2,,,E62)),""),IFERROR(INDIRECT(ADDRESS(MATCH(E63,OFFSET(INDIRECT(ADDRESS(3,2,,,E62)),1,6+MAX(OFFSET(INDIRECT(ADDRESS(3,2,,,E62)),0,0,1,20)),2*MAX(OFFSET(INDIRECT(ADDRESS(3,2,,,E62)),0,0,1,20)),1),0)+3,3,,,E62)),"")))</f>
        <v>Капран</v>
      </c>
      <c r="G62" s="119"/>
      <c r="H62" s="33">
        <v>9</v>
      </c>
      <c r="I62" s="44"/>
    </row>
    <row r="63" spans="1:17" ht="15" customHeight="1" x14ac:dyDescent="0.25">
      <c r="B63" s="42"/>
      <c r="C63" s="42"/>
      <c r="D63" s="42"/>
      <c r="E63" s="43">
        <v>1</v>
      </c>
    </row>
    <row r="64" spans="1:17" ht="15" customHeight="1" x14ac:dyDescent="0.25">
      <c r="B64" s="42"/>
      <c r="C64" s="42"/>
      <c r="D64" s="42"/>
      <c r="E64" s="43"/>
    </row>
    <row r="68" spans="2:7" s="32" customFormat="1" ht="15" customHeight="1" x14ac:dyDescent="0.25">
      <c r="B68" s="118" t="str">
        <f ca="1">IF(ISBLANK(L10),"",IF(L10&gt;L26,J26,J10))</f>
        <v>Осокин</v>
      </c>
      <c r="C68" s="119"/>
      <c r="D68" s="33">
        <v>13</v>
      </c>
      <c r="E68" s="38"/>
      <c r="F68" s="121"/>
      <c r="G68" s="121"/>
    </row>
    <row r="69" spans="2:7" s="32" customFormat="1" ht="15" customHeight="1" x14ac:dyDescent="0.25">
      <c r="E69" s="39"/>
    </row>
    <row r="70" spans="2:7" s="32" customFormat="1" ht="15" customHeight="1" x14ac:dyDescent="0.25">
      <c r="B70" s="27" t="s">
        <v>6</v>
      </c>
      <c r="C70" s="35">
        <v>3</v>
      </c>
      <c r="E70" s="41"/>
      <c r="F70" s="120" t="str">
        <f ca="1">IF(ISBLANK(D68),"",IF(D68&gt;D72,B68,B72))</f>
        <v>Осокин</v>
      </c>
      <c r="G70" s="118"/>
    </row>
    <row r="71" spans="2:7" s="32" customFormat="1" ht="15" customHeight="1" x14ac:dyDescent="0.25">
      <c r="E71" s="41"/>
    </row>
    <row r="72" spans="2:7" s="32" customFormat="1" ht="15" customHeight="1" x14ac:dyDescent="0.25">
      <c r="B72" s="118" t="str">
        <f ca="1">IF(ISBLANK(L42),"",IF(L42&gt;L58,J58,J42))</f>
        <v>Тихонов</v>
      </c>
      <c r="C72" s="119"/>
      <c r="D72" s="33">
        <v>5</v>
      </c>
      <c r="E72" s="44"/>
    </row>
  </sheetData>
  <mergeCells count="28">
    <mergeCell ref="B68:C68"/>
    <mergeCell ref="F68:G68"/>
    <mergeCell ref="F70:G70"/>
    <mergeCell ref="B72:C72"/>
    <mergeCell ref="N50:O50"/>
    <mergeCell ref="B52:C52"/>
    <mergeCell ref="F54:G54"/>
    <mergeCell ref="B56:C56"/>
    <mergeCell ref="J58:K58"/>
    <mergeCell ref="F62:G62"/>
    <mergeCell ref="R34:S34"/>
    <mergeCell ref="B36:C36"/>
    <mergeCell ref="F38:G38"/>
    <mergeCell ref="B40:C40"/>
    <mergeCell ref="J42:K42"/>
    <mergeCell ref="F46:G46"/>
    <mergeCell ref="N18:O18"/>
    <mergeCell ref="B20:C20"/>
    <mergeCell ref="F22:G22"/>
    <mergeCell ref="B24:C24"/>
    <mergeCell ref="J26:K26"/>
    <mergeCell ref="F30:G30"/>
    <mergeCell ref="F14:G14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K23" sqref="K23"/>
    </sheetView>
  </sheetViews>
  <sheetFormatPr defaultRowHeight="15" x14ac:dyDescent="0.25"/>
  <cols>
    <col min="1" max="1" width="14.7109375" style="24" customWidth="1"/>
    <col min="2" max="2" width="17.140625" customWidth="1"/>
    <col min="3" max="3" width="14.28515625" customWidth="1"/>
    <col min="4" max="4" width="14.5703125" customWidth="1"/>
    <col min="5" max="5" width="12.140625" customWidth="1"/>
    <col min="6" max="6" width="12.28515625" customWidth="1"/>
    <col min="11" max="11" width="18.42578125" customWidth="1"/>
  </cols>
  <sheetData>
    <row r="1" spans="1:11" s="65" customFormat="1" x14ac:dyDescent="0.25">
      <c r="A1" s="65" t="s">
        <v>133</v>
      </c>
      <c r="B1" s="65" t="s">
        <v>135</v>
      </c>
      <c r="C1" s="65" t="s">
        <v>134</v>
      </c>
      <c r="D1" s="65" t="s">
        <v>136</v>
      </c>
      <c r="E1" s="65" t="s">
        <v>137</v>
      </c>
      <c r="F1" s="65" t="s">
        <v>138</v>
      </c>
      <c r="G1" s="65" t="s">
        <v>161</v>
      </c>
      <c r="H1" s="65" t="s">
        <v>162</v>
      </c>
      <c r="I1" s="65" t="s">
        <v>163</v>
      </c>
      <c r="J1" s="65" t="s">
        <v>3</v>
      </c>
      <c r="K1" s="65" t="s">
        <v>164</v>
      </c>
    </row>
    <row r="2" spans="1:11" x14ac:dyDescent="0.25">
      <c r="A2" s="24" t="s">
        <v>157</v>
      </c>
      <c r="B2" s="66">
        <f t="shared" ref="B2:B23" si="0">G2/F2*100</f>
        <v>83.333333333333343</v>
      </c>
      <c r="C2">
        <v>1</v>
      </c>
      <c r="D2" s="66">
        <f t="shared" ref="D2:D23" si="1">H2/F2</f>
        <v>5.166666666666667</v>
      </c>
      <c r="F2">
        <v>6</v>
      </c>
      <c r="G2">
        <v>5</v>
      </c>
      <c r="H2">
        <v>31</v>
      </c>
      <c r="J2" s="24">
        <v>1</v>
      </c>
      <c r="K2" t="s">
        <v>115</v>
      </c>
    </row>
    <row r="3" spans="1:11" x14ac:dyDescent="0.25">
      <c r="A3" s="24" t="s">
        <v>142</v>
      </c>
      <c r="B3" s="66">
        <f t="shared" si="0"/>
        <v>83.333333333333343</v>
      </c>
      <c r="C3">
        <v>1</v>
      </c>
      <c r="D3" s="66">
        <f t="shared" si="1"/>
        <v>4.333333333333333</v>
      </c>
      <c r="F3">
        <v>6</v>
      </c>
      <c r="G3">
        <v>5</v>
      </c>
      <c r="H3">
        <v>26</v>
      </c>
      <c r="J3" s="24">
        <v>2</v>
      </c>
      <c r="K3" t="s">
        <v>39</v>
      </c>
    </row>
    <row r="4" spans="1:11" x14ac:dyDescent="0.25">
      <c r="A4" s="24" t="s">
        <v>144</v>
      </c>
      <c r="B4" s="66">
        <f t="shared" si="0"/>
        <v>83.333333333333343</v>
      </c>
      <c r="C4">
        <v>1</v>
      </c>
      <c r="D4" s="66">
        <f t="shared" si="1"/>
        <v>2.1666666666666665</v>
      </c>
      <c r="F4">
        <v>6</v>
      </c>
      <c r="G4">
        <v>5</v>
      </c>
      <c r="H4">
        <v>13</v>
      </c>
      <c r="J4" s="24">
        <v>3</v>
      </c>
      <c r="K4" t="s">
        <v>166</v>
      </c>
    </row>
    <row r="5" spans="1:11" x14ac:dyDescent="0.25">
      <c r="A5" s="24" t="s">
        <v>156</v>
      </c>
      <c r="B5" s="66">
        <f t="shared" si="0"/>
        <v>66.666666666666657</v>
      </c>
      <c r="C5">
        <v>1</v>
      </c>
      <c r="D5" s="66">
        <f t="shared" si="1"/>
        <v>3.6666666666666665</v>
      </c>
      <c r="F5">
        <v>6</v>
      </c>
      <c r="G5">
        <v>4</v>
      </c>
      <c r="H5">
        <v>22</v>
      </c>
      <c r="J5" s="24">
        <v>4</v>
      </c>
      <c r="K5" t="s">
        <v>112</v>
      </c>
    </row>
    <row r="6" spans="1:11" x14ac:dyDescent="0.25">
      <c r="A6" s="24" t="s">
        <v>153</v>
      </c>
      <c r="B6" s="66">
        <f t="shared" si="0"/>
        <v>66.666666666666657</v>
      </c>
      <c r="C6">
        <v>1</v>
      </c>
      <c r="D6" s="66">
        <f t="shared" si="1"/>
        <v>1.5</v>
      </c>
      <c r="F6">
        <v>6</v>
      </c>
      <c r="G6">
        <v>4</v>
      </c>
      <c r="H6">
        <v>9</v>
      </c>
      <c r="J6" s="24">
        <v>5</v>
      </c>
      <c r="K6" t="s">
        <v>94</v>
      </c>
    </row>
    <row r="7" spans="1:11" x14ac:dyDescent="0.25">
      <c r="A7" s="24" t="s">
        <v>154</v>
      </c>
      <c r="B7" s="66">
        <f t="shared" si="0"/>
        <v>66.666666666666657</v>
      </c>
      <c r="C7">
        <v>1</v>
      </c>
      <c r="D7" s="66">
        <f t="shared" si="1"/>
        <v>1</v>
      </c>
      <c r="F7">
        <v>6</v>
      </c>
      <c r="G7">
        <v>4</v>
      </c>
      <c r="H7">
        <v>6</v>
      </c>
      <c r="J7" s="24">
        <v>6</v>
      </c>
      <c r="K7" t="s">
        <v>129</v>
      </c>
    </row>
    <row r="8" spans="1:11" x14ac:dyDescent="0.25">
      <c r="A8" s="24" t="s">
        <v>145</v>
      </c>
      <c r="B8" s="66">
        <f t="shared" si="0"/>
        <v>66.666666666666657</v>
      </c>
      <c r="C8">
        <v>1</v>
      </c>
      <c r="D8" s="66">
        <f t="shared" si="1"/>
        <v>0.33333333333333331</v>
      </c>
      <c r="F8">
        <v>6</v>
      </c>
      <c r="G8">
        <v>4</v>
      </c>
      <c r="H8">
        <v>2</v>
      </c>
      <c r="J8" s="24">
        <v>7</v>
      </c>
      <c r="K8" t="s">
        <v>126</v>
      </c>
    </row>
    <row r="9" spans="1:11" x14ac:dyDescent="0.25">
      <c r="A9" s="24" t="s">
        <v>152</v>
      </c>
      <c r="B9" s="66">
        <f t="shared" si="0"/>
        <v>66.666666666666657</v>
      </c>
      <c r="C9">
        <v>1</v>
      </c>
      <c r="D9" s="66">
        <f t="shared" si="1"/>
        <v>0</v>
      </c>
      <c r="F9">
        <v>6</v>
      </c>
      <c r="G9">
        <v>4</v>
      </c>
      <c r="H9">
        <v>0</v>
      </c>
      <c r="J9" s="24">
        <v>8</v>
      </c>
      <c r="K9" t="s">
        <v>128</v>
      </c>
    </row>
    <row r="10" spans="1:11" x14ac:dyDescent="0.25">
      <c r="A10" s="24" t="s">
        <v>140</v>
      </c>
      <c r="B10" s="66">
        <f t="shared" si="0"/>
        <v>66.666666666666657</v>
      </c>
      <c r="C10">
        <v>0</v>
      </c>
      <c r="D10" s="66">
        <f t="shared" si="1"/>
        <v>3.5</v>
      </c>
      <c r="F10">
        <v>6</v>
      </c>
      <c r="G10">
        <v>4</v>
      </c>
      <c r="H10">
        <v>21</v>
      </c>
      <c r="J10" s="24">
        <v>9</v>
      </c>
      <c r="K10" t="s">
        <v>35</v>
      </c>
    </row>
    <row r="11" spans="1:11" x14ac:dyDescent="0.25">
      <c r="A11" s="24" t="s">
        <v>139</v>
      </c>
      <c r="B11" s="66">
        <f t="shared" si="0"/>
        <v>66.666666666666657</v>
      </c>
      <c r="C11">
        <v>0</v>
      </c>
      <c r="D11" s="66">
        <f t="shared" si="1"/>
        <v>2.6666666666666665</v>
      </c>
      <c r="F11">
        <v>6</v>
      </c>
      <c r="G11">
        <v>4</v>
      </c>
      <c r="H11">
        <v>16</v>
      </c>
      <c r="J11" s="24">
        <v>10</v>
      </c>
      <c r="K11" t="s">
        <v>32</v>
      </c>
    </row>
    <row r="12" spans="1:11" x14ac:dyDescent="0.25">
      <c r="A12" s="24" t="s">
        <v>143</v>
      </c>
      <c r="B12" s="66">
        <f t="shared" si="0"/>
        <v>66.666666666666657</v>
      </c>
      <c r="C12">
        <v>0</v>
      </c>
      <c r="D12" s="66">
        <f t="shared" si="1"/>
        <v>1.8333333333333333</v>
      </c>
      <c r="F12">
        <v>6</v>
      </c>
      <c r="G12">
        <v>4</v>
      </c>
      <c r="H12">
        <v>11</v>
      </c>
      <c r="J12" s="24">
        <v>11</v>
      </c>
      <c r="K12" t="s">
        <v>43</v>
      </c>
    </row>
    <row r="13" spans="1:11" x14ac:dyDescent="0.25">
      <c r="A13" s="24" t="s">
        <v>148</v>
      </c>
      <c r="B13" s="66">
        <f t="shared" si="0"/>
        <v>66.666666666666657</v>
      </c>
      <c r="C13">
        <v>0</v>
      </c>
      <c r="D13" s="66">
        <f t="shared" si="1"/>
        <v>1.1666666666666667</v>
      </c>
      <c r="F13">
        <v>6</v>
      </c>
      <c r="G13">
        <v>4</v>
      </c>
      <c r="H13">
        <v>7</v>
      </c>
      <c r="J13" s="24">
        <v>12</v>
      </c>
      <c r="K13" t="s">
        <v>168</v>
      </c>
    </row>
    <row r="14" spans="1:11" x14ac:dyDescent="0.25">
      <c r="A14" s="24" t="s">
        <v>158</v>
      </c>
      <c r="B14" s="66">
        <f t="shared" si="0"/>
        <v>66.666666666666657</v>
      </c>
      <c r="C14">
        <v>0</v>
      </c>
      <c r="D14" s="66">
        <f t="shared" si="1"/>
        <v>0.5</v>
      </c>
      <c r="F14">
        <v>6</v>
      </c>
      <c r="G14">
        <v>4</v>
      </c>
      <c r="H14">
        <v>3</v>
      </c>
      <c r="J14" s="24">
        <v>13</v>
      </c>
      <c r="K14" t="s">
        <v>122</v>
      </c>
    </row>
    <row r="15" spans="1:11" x14ac:dyDescent="0.25">
      <c r="A15" s="24" t="s">
        <v>146</v>
      </c>
      <c r="B15" s="66">
        <f t="shared" si="0"/>
        <v>50</v>
      </c>
      <c r="C15">
        <v>1</v>
      </c>
      <c r="D15" s="66">
        <f t="shared" si="1"/>
        <v>1.5</v>
      </c>
      <c r="F15">
        <v>6</v>
      </c>
      <c r="G15">
        <v>3</v>
      </c>
      <c r="H15">
        <v>9</v>
      </c>
      <c r="J15" s="24">
        <v>14</v>
      </c>
      <c r="K15" t="s">
        <v>53</v>
      </c>
    </row>
    <row r="16" spans="1:11" x14ac:dyDescent="0.25">
      <c r="A16" s="24" t="s">
        <v>155</v>
      </c>
      <c r="B16" s="66">
        <f t="shared" si="0"/>
        <v>50</v>
      </c>
      <c r="C16">
        <v>1</v>
      </c>
      <c r="D16" s="66">
        <f t="shared" si="1"/>
        <v>0.5</v>
      </c>
      <c r="F16">
        <v>4</v>
      </c>
      <c r="G16">
        <v>2</v>
      </c>
      <c r="H16">
        <v>2</v>
      </c>
      <c r="J16" s="24">
        <v>15</v>
      </c>
      <c r="K16" t="s">
        <v>130</v>
      </c>
    </row>
    <row r="17" spans="1:11" x14ac:dyDescent="0.25">
      <c r="A17" s="24" t="s">
        <v>159</v>
      </c>
      <c r="B17" s="66">
        <f t="shared" si="0"/>
        <v>50</v>
      </c>
      <c r="C17">
        <v>0</v>
      </c>
      <c r="D17" s="66">
        <f t="shared" si="1"/>
        <v>3.1666666666666665</v>
      </c>
      <c r="F17">
        <v>6</v>
      </c>
      <c r="G17">
        <v>3</v>
      </c>
      <c r="H17">
        <v>19</v>
      </c>
      <c r="J17" s="24">
        <v>16</v>
      </c>
      <c r="K17" t="s">
        <v>174</v>
      </c>
    </row>
    <row r="18" spans="1:11" x14ac:dyDescent="0.25">
      <c r="A18" s="24" t="s">
        <v>147</v>
      </c>
      <c r="B18" s="66">
        <f t="shared" si="0"/>
        <v>50</v>
      </c>
      <c r="C18">
        <v>0</v>
      </c>
      <c r="D18" s="66">
        <f t="shared" si="1"/>
        <v>0.83333333333333337</v>
      </c>
      <c r="F18">
        <v>6</v>
      </c>
      <c r="G18">
        <v>3</v>
      </c>
      <c r="H18">
        <v>5</v>
      </c>
      <c r="J18" s="24">
        <v>17</v>
      </c>
      <c r="K18" t="s">
        <v>58</v>
      </c>
    </row>
    <row r="19" spans="1:11" x14ac:dyDescent="0.25">
      <c r="A19" s="24" t="s">
        <v>150</v>
      </c>
      <c r="B19" s="66">
        <f t="shared" si="0"/>
        <v>50</v>
      </c>
      <c r="C19">
        <v>0</v>
      </c>
      <c r="D19" s="66">
        <f t="shared" si="1"/>
        <v>0.66666666666666663</v>
      </c>
      <c r="F19">
        <v>6</v>
      </c>
      <c r="G19">
        <v>3</v>
      </c>
      <c r="H19">
        <v>4</v>
      </c>
      <c r="J19" s="24">
        <v>18</v>
      </c>
      <c r="K19" t="s">
        <v>67</v>
      </c>
    </row>
    <row r="20" spans="1:11" x14ac:dyDescent="0.25">
      <c r="A20" s="24" t="s">
        <v>160</v>
      </c>
      <c r="B20" s="66">
        <f t="shared" si="0"/>
        <v>50</v>
      </c>
      <c r="C20">
        <v>0</v>
      </c>
      <c r="D20" s="66">
        <f t="shared" si="1"/>
        <v>0.33333333333333331</v>
      </c>
      <c r="F20">
        <v>6</v>
      </c>
      <c r="G20">
        <v>3</v>
      </c>
      <c r="H20">
        <v>2</v>
      </c>
      <c r="J20" s="24">
        <v>19</v>
      </c>
      <c r="K20" t="s">
        <v>106</v>
      </c>
    </row>
    <row r="21" spans="1:11" x14ac:dyDescent="0.25">
      <c r="A21" s="24" t="s">
        <v>141</v>
      </c>
      <c r="B21" s="66">
        <f t="shared" si="0"/>
        <v>50</v>
      </c>
      <c r="C21">
        <v>0</v>
      </c>
      <c r="D21" s="66">
        <f t="shared" si="1"/>
        <v>-0.33333333333333331</v>
      </c>
      <c r="F21">
        <v>6</v>
      </c>
      <c r="G21">
        <v>3</v>
      </c>
      <c r="H21">
        <v>-2</v>
      </c>
      <c r="J21" s="24">
        <v>20</v>
      </c>
      <c r="K21" t="s">
        <v>33</v>
      </c>
    </row>
    <row r="22" spans="1:11" x14ac:dyDescent="0.25">
      <c r="A22" s="24" t="s">
        <v>149</v>
      </c>
      <c r="B22" s="66">
        <f t="shared" si="0"/>
        <v>50</v>
      </c>
      <c r="C22">
        <v>0</v>
      </c>
      <c r="D22" s="66">
        <f t="shared" si="1"/>
        <v>-1.1666666666666667</v>
      </c>
      <c r="F22">
        <v>6</v>
      </c>
      <c r="G22">
        <v>3</v>
      </c>
      <c r="H22">
        <v>-7</v>
      </c>
      <c r="J22" s="24">
        <v>21</v>
      </c>
      <c r="K22" t="s">
        <v>64</v>
      </c>
    </row>
    <row r="23" spans="1:11" x14ac:dyDescent="0.25">
      <c r="A23" s="24" t="s">
        <v>151</v>
      </c>
      <c r="B23" s="66">
        <f t="shared" si="0"/>
        <v>50</v>
      </c>
      <c r="C23">
        <v>0</v>
      </c>
      <c r="D23" s="66">
        <f t="shared" si="1"/>
        <v>-2.6666666666666665</v>
      </c>
      <c r="F23">
        <v>6</v>
      </c>
      <c r="G23">
        <v>3</v>
      </c>
      <c r="H23">
        <v>-16</v>
      </c>
      <c r="J23" s="24">
        <v>22</v>
      </c>
      <c r="K23" t="s">
        <v>68</v>
      </c>
    </row>
  </sheetData>
  <sortState ref="A2:K23">
    <sortCondition descending="1" ref="B2:B23"/>
    <sortCondition descending="1" ref="C2:C23"/>
    <sortCondition descending="1" ref="D2:D2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K5" sqref="K5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16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15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37</v>
      </c>
      <c r="D4" s="93"/>
      <c r="E4" s="94"/>
      <c r="F4" s="7" t="s">
        <v>4</v>
      </c>
      <c r="G4" s="8" t="str">
        <f ca="1">INDIRECT(ADDRESS(21,6))&amp;":"&amp;INDIRECT(ADDRESS(21,7))</f>
        <v>13:2</v>
      </c>
      <c r="H4" s="8" t="str">
        <f ca="1">INDIRECT(ADDRESS(25,7))&amp;":"&amp;INDIRECT(ADDRESS(25,6))</f>
        <v>13:11</v>
      </c>
      <c r="I4" s="9" t="str">
        <f ca="1">INDIRECT(ADDRESS(16,6))&amp;":"&amp;INDIRECT(ADDRESS(16,7))</f>
        <v>13:1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11</v>
      </c>
      <c r="H5" s="12">
        <f ca="1">IF(LEN(INDIRECT(ADDRESS(ROW()-1, COLUMN())))=1,"",INDIRECT(ADDRESS(25,7))-INDIRECT(ADDRESS(25,6)))</f>
        <v>2</v>
      </c>
      <c r="I5" s="13">
        <f ca="1">IF(LEN(INDIRECT(ADDRESS(ROW()-1, COLUMN())))=1,"",INDIRECT(ADDRESS(16,6))-INDIRECT(ADDRESS(16,7)))</f>
        <v>12</v>
      </c>
      <c r="J5" s="80"/>
      <c r="K5" s="12">
        <f ca="1">IF(COUNT(F5:I5)=0,"",SUM(F5:I5)-IF(F7="",0,F7)-IF(F9="",0,F9)-IF(F11="",0,F11))</f>
        <v>47</v>
      </c>
      <c r="L5" s="73"/>
    </row>
    <row r="6" spans="2:13" x14ac:dyDescent="0.35">
      <c r="B6" s="75">
        <v>2</v>
      </c>
      <c r="C6" s="77" t="s">
        <v>61</v>
      </c>
      <c r="D6" s="78"/>
      <c r="E6" s="79"/>
      <c r="F6" s="14" t="str">
        <f ca="1">INDIRECT(ADDRESS(33,6))&amp;":"&amp;INDIRECT(ADDRESS(33,7))</f>
        <v>5:13</v>
      </c>
      <c r="G6" s="15" t="s">
        <v>4</v>
      </c>
      <c r="H6" s="16" t="str">
        <f ca="1">INDIRECT(ADDRESS(17,6))&amp;":"&amp;INDIRECT(ADDRESS(17,7))</f>
        <v>11:13</v>
      </c>
      <c r="I6" s="17" t="str">
        <f ca="1">INDIRECT(ADDRESS(24,6))&amp;":"&amp;INDIRECT(ADDRESS(24,7))</f>
        <v>7:13</v>
      </c>
      <c r="J6" s="80">
        <f ca="1">IF(COUNT(F7:I7)=0,"",COUNTIF(F7:I7,"&gt;0")+0.5*COUNTIF(F7:I7,0)+IFERROR(0.5-SIGN(G5)/2,0)+IFERROR(0.5-SIGN(G9)/2,0)+IFERROR(0.5-SIGN(G11)/2,0))</f>
        <v>0</v>
      </c>
      <c r="K6" s="12"/>
      <c r="L6" s="73">
        <v>4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-8</v>
      </c>
      <c r="G7" s="19" t="s">
        <v>4</v>
      </c>
      <c r="H7" s="12">
        <f ca="1">IF(LEN(INDIRECT(ADDRESS(ROW()-1, COLUMN())))=1,"",INDIRECT(ADDRESS(17,6))-INDIRECT(ADDRESS(17,7)))</f>
        <v>-2</v>
      </c>
      <c r="I7" s="13">
        <f ca="1">IF(LEN(INDIRECT(ADDRESS(ROW()-1, COLUMN())))=1,"",INDIRECT(ADDRESS(24,6))-INDIRECT(ADDRESS(24,7)))</f>
        <v>-6</v>
      </c>
      <c r="J7" s="80"/>
      <c r="K7" s="12">
        <f ca="1">IF(COUNT(F7:I7)=0,"",SUM(F7:I7)-IF(G5="",0,G5)-IF(G9="",0,G9)-IF(G11="",0,G11))</f>
        <v>-36</v>
      </c>
      <c r="L7" s="73"/>
    </row>
    <row r="8" spans="2:13" x14ac:dyDescent="0.35">
      <c r="B8" s="75">
        <v>3</v>
      </c>
      <c r="C8" s="77" t="s">
        <v>38</v>
      </c>
      <c r="D8" s="78"/>
      <c r="E8" s="79"/>
      <c r="F8" s="14" t="str">
        <f ca="1">INDIRECT(ADDRESS(37,7))&amp;":"&amp;INDIRECT(ADDRESS(37,6))</f>
        <v>4:13</v>
      </c>
      <c r="G8" s="16" t="str">
        <f ca="1">INDIRECT(ADDRESS(29,6))&amp;":"&amp;INDIRECT(ADDRESS(29,7))</f>
        <v>13:12</v>
      </c>
      <c r="H8" s="15" t="s">
        <v>4</v>
      </c>
      <c r="I8" s="17" t="str">
        <f ca="1">INDIRECT(ADDRESS(20,7))&amp;":"&amp;INDIRECT(ADDRESS(20,6))</f>
        <v>13:7</v>
      </c>
      <c r="J8" s="80">
        <f ca="1">IF(COUNT(F9:I9)=0,"",COUNTIF(F9:I9,"&gt;0")+0.5*COUNTIF(F9:I9,0)+IFERROR(0.5-SIGN(H5)/2,0)+IFERROR(0.5-SIGN(H7)/2,0)+IFERROR(0.5-SIGN(H11)/2,0))</f>
        <v>3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-9</v>
      </c>
      <c r="G9" s="12">
        <f ca="1">IF(LEN(INDIRECT(ADDRESS(ROW()-1, COLUMN())))=1,"",INDIRECT(ADDRESS(29,6))-INDIRECT(ADDRESS(29,7)))</f>
        <v>1</v>
      </c>
      <c r="H9" s="19" t="s">
        <v>4</v>
      </c>
      <c r="I9" s="13">
        <f ca="1">IF(LEN(INDIRECT(ADDRESS(ROW()-1, COLUMN())))=1,"",INDIRECT(ADDRESS(20,7))-INDIRECT(ADDRESS(20,6)))</f>
        <v>6</v>
      </c>
      <c r="J9" s="80"/>
      <c r="K9" s="12">
        <f ca="1">IF(COUNT(F9:I9)=0,"",SUM(F9:I9)-IF(H5="",0,H5)-IF(H7="",0,H7)-IF(H11="",0,H11))</f>
        <v>-9</v>
      </c>
      <c r="L9" s="73"/>
    </row>
    <row r="10" spans="2:13" x14ac:dyDescent="0.35">
      <c r="B10" s="75">
        <v>4</v>
      </c>
      <c r="C10" s="77" t="s">
        <v>33</v>
      </c>
      <c r="D10" s="78"/>
      <c r="E10" s="79"/>
      <c r="F10" s="14" t="str">
        <f ca="1">INDIRECT(ADDRESS(28,6))&amp;":"&amp;INDIRECT(ADDRESS(28,7))</f>
        <v>8:13</v>
      </c>
      <c r="G10" s="16" t="str">
        <f ca="1">INDIRECT(ADDRESS(36,6))&amp;":"&amp;INDIRECT(ADDRESS(36,7))</f>
        <v>13:5</v>
      </c>
      <c r="H10" s="16" t="str">
        <f ca="1">INDIRECT(ADDRESS(32,7))&amp;":"&amp;INDIRECT(ADDRESS(32,6))</f>
        <v>13:6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3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-5</v>
      </c>
      <c r="G11" s="22">
        <f ca="1">IF(LEN(INDIRECT(ADDRESS(ROW()-1, COLUMN())))=1,"",INDIRECT(ADDRESS(36,6))-INDIRECT(ADDRESS(36,7)))</f>
        <v>8</v>
      </c>
      <c r="H11" s="22">
        <f ca="1">IF(LEN(INDIRECT(ADDRESS(ROW()-1, COLUMN())))=1,"",INDIRECT(ADDRESS(32,7))-INDIRECT(ADDRESS(32,6)))</f>
        <v>7</v>
      </c>
      <c r="I11" s="23" t="s">
        <v>4</v>
      </c>
      <c r="J11" s="85"/>
      <c r="K11" s="22">
        <f ca="1">IF(COUNT(F11:I11)=0,"",SUM(F11:I11)-IF(I5="",0,I5)-IF(I7="",0,I7)-IF(I9="",0,I9))</f>
        <v>-2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Артюхина</v>
      </c>
      <c r="D16" s="69"/>
      <c r="E16" s="70"/>
      <c r="F16" s="25">
        <v>13</v>
      </c>
      <c r="G16" s="26">
        <v>1</v>
      </c>
      <c r="H16" s="71" t="str">
        <f ca="1">IF(ISBLANK(INDIRECT(ADDRESS(K16*2+2,3))),"",INDIRECT(ADDRESS(K16*2+2,3)))</f>
        <v>Никандрова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Тюрина</v>
      </c>
      <c r="D17" s="69"/>
      <c r="E17" s="70"/>
      <c r="F17" s="25">
        <v>11</v>
      </c>
      <c r="G17" s="26">
        <v>13</v>
      </c>
      <c r="H17" s="71" t="str">
        <f ca="1">IF(ISBLANK(INDIRECT(ADDRESS(K17*2+2,3))),"",INDIRECT(ADDRESS(K17*2+2,3)))</f>
        <v>Савченко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Никандрова</v>
      </c>
      <c r="D20" s="69"/>
      <c r="E20" s="70"/>
      <c r="F20" s="25">
        <v>7</v>
      </c>
      <c r="G20" s="26">
        <v>13</v>
      </c>
      <c r="H20" s="71" t="str">
        <f ca="1">IF(ISBLANK(INDIRECT(ADDRESS(K20*2+2,3))),"",INDIRECT(ADDRESS(K20*2+2,3)))</f>
        <v>Савченко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Артюхина</v>
      </c>
      <c r="D21" s="69"/>
      <c r="E21" s="70"/>
      <c r="F21" s="25">
        <v>13</v>
      </c>
      <c r="G21" s="26">
        <v>2</v>
      </c>
      <c r="H21" s="71" t="str">
        <f ca="1">IF(ISBLANK(INDIRECT(ADDRESS(K21*2+2,3))),"",INDIRECT(ADDRESS(K21*2+2,3)))</f>
        <v>Тюрина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Тюрина</v>
      </c>
      <c r="D24" s="69"/>
      <c r="E24" s="70"/>
      <c r="F24" s="25">
        <v>7</v>
      </c>
      <c r="G24" s="26">
        <v>13</v>
      </c>
      <c r="H24" s="71" t="str">
        <f ca="1">IF(ISBLANK(INDIRECT(ADDRESS(K24*2+2,3))),"",INDIRECT(ADDRESS(K24*2+2,3)))</f>
        <v>Никандрова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Савченко</v>
      </c>
      <c r="D25" s="69"/>
      <c r="E25" s="70"/>
      <c r="F25" s="25">
        <v>11</v>
      </c>
      <c r="G25" s="26">
        <v>13</v>
      </c>
      <c r="H25" s="71" t="str">
        <f ca="1">IF(ISBLANK(INDIRECT(ADDRESS(K25*2+2,3))),"",INDIRECT(ADDRESS(K25*2+2,3)))</f>
        <v>Артюхина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Никандрова</v>
      </c>
      <c r="D28" s="69"/>
      <c r="E28" s="70"/>
      <c r="F28" s="25">
        <v>8</v>
      </c>
      <c r="G28" s="26">
        <v>13</v>
      </c>
      <c r="H28" s="71" t="str">
        <f ca="1">IF(ISBLANK(INDIRECT(ADDRESS(K28*2+2,3))),"",INDIRECT(ADDRESS(K28*2+2,3)))</f>
        <v>Артюхина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Савченко</v>
      </c>
      <c r="D29" s="69"/>
      <c r="E29" s="70"/>
      <c r="F29" s="25">
        <v>13</v>
      </c>
      <c r="G29" s="26">
        <v>12</v>
      </c>
      <c r="H29" s="71" t="str">
        <f ca="1">IF(ISBLANK(INDIRECT(ADDRESS(K29*2+2,3))),"",INDIRECT(ADDRESS(K29*2+2,3)))</f>
        <v>Тюрина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Савченко</v>
      </c>
      <c r="D32" s="69"/>
      <c r="E32" s="70"/>
      <c r="F32" s="25">
        <v>6</v>
      </c>
      <c r="G32" s="26">
        <v>13</v>
      </c>
      <c r="H32" s="71" t="str">
        <f ca="1">IF(ISBLANK(INDIRECT(ADDRESS(K32*2+2,3))),"",INDIRECT(ADDRESS(K32*2+2,3)))</f>
        <v>Никандрова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Тюрина</v>
      </c>
      <c r="D33" s="69"/>
      <c r="E33" s="70"/>
      <c r="F33" s="25">
        <v>5</v>
      </c>
      <c r="G33" s="26">
        <v>13</v>
      </c>
      <c r="H33" s="71" t="str">
        <f ca="1">IF(ISBLANK(INDIRECT(ADDRESS(K33*2+2,3))),"",INDIRECT(ADDRESS(K33*2+2,3)))</f>
        <v>Артюхина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Никандрова</v>
      </c>
      <c r="D36" s="69"/>
      <c r="E36" s="70"/>
      <c r="F36" s="25">
        <v>13</v>
      </c>
      <c r="G36" s="26">
        <v>5</v>
      </c>
      <c r="H36" s="71" t="str">
        <f ca="1">IF(ISBLANK(INDIRECT(ADDRESS(K36*2+2,3))),"",INDIRECT(ADDRESS(K36*2+2,3)))</f>
        <v>Тюрина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Артюхина</v>
      </c>
      <c r="D37" s="69"/>
      <c r="E37" s="70"/>
      <c r="F37" s="25">
        <v>13</v>
      </c>
      <c r="G37" s="26">
        <v>4</v>
      </c>
      <c r="H37" s="71" t="str">
        <f ca="1">IF(ISBLANK(INDIRECT(ADDRESS(K37*2+2,3))),"",INDIRECT(ADDRESS(K37*2+2,3)))</f>
        <v>Савченко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N8" sqref="N8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17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15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39</v>
      </c>
      <c r="D4" s="93"/>
      <c r="E4" s="94"/>
      <c r="F4" s="7" t="s">
        <v>4</v>
      </c>
      <c r="G4" s="8" t="str">
        <f ca="1">INDIRECT(ADDRESS(21,6))&amp;":"&amp;INDIRECT(ADDRESS(21,7))</f>
        <v>13:6</v>
      </c>
      <c r="H4" s="8" t="str">
        <f ca="1">INDIRECT(ADDRESS(25,7))&amp;":"&amp;INDIRECT(ADDRESS(25,6))</f>
        <v>10:9</v>
      </c>
      <c r="I4" s="9" t="str">
        <f ca="1">INDIRECT(ADDRESS(16,6))&amp;":"&amp;INDIRECT(ADDRESS(16,7))</f>
        <v>13:8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2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7</v>
      </c>
      <c r="H5" s="12">
        <f ca="1">IF(LEN(INDIRECT(ADDRESS(ROW()-1, COLUMN())))=1,"",INDIRECT(ADDRESS(25,7))-INDIRECT(ADDRESS(25,6)))</f>
        <v>1</v>
      </c>
      <c r="I5" s="13">
        <f ca="1">IF(LEN(INDIRECT(ADDRESS(ROW()-1, COLUMN())))=1,"",INDIRECT(ADDRESS(16,6))-INDIRECT(ADDRESS(16,7)))</f>
        <v>5</v>
      </c>
      <c r="J5" s="80"/>
      <c r="K5" s="12">
        <f ca="1">IF(COUNT(F5:I5)=0,"",SUM(F5:I5)-IF(F7="",0,F7)-IF(F9="",0,F9)-IF(F11="",0,F11))</f>
        <v>26</v>
      </c>
      <c r="L5" s="73"/>
    </row>
    <row r="6" spans="2:13" x14ac:dyDescent="0.35">
      <c r="B6" s="75">
        <v>2</v>
      </c>
      <c r="C6" s="77" t="s">
        <v>125</v>
      </c>
      <c r="D6" s="78"/>
      <c r="E6" s="79"/>
      <c r="F6" s="14" t="str">
        <f ca="1">INDIRECT(ADDRESS(33,6))&amp;":"&amp;INDIRECT(ADDRESS(33,7))</f>
        <v>4:13</v>
      </c>
      <c r="G6" s="15" t="s">
        <v>4</v>
      </c>
      <c r="H6" s="16" t="str">
        <f ca="1">INDIRECT(ADDRESS(17,6))&amp;":"&amp;INDIRECT(ADDRESS(17,7))</f>
        <v>7:13</v>
      </c>
      <c r="I6" s="17" t="str">
        <f ca="1">INDIRECT(ADDRESS(24,6))&amp;":"&amp;INDIRECT(ADDRESS(24,7))</f>
        <v>2:13</v>
      </c>
      <c r="J6" s="80">
        <f ca="1">IF(COUNT(F7:I7)=0,"",COUNTIF(F7:I7,"&gt;0")+0.5*COUNTIF(F7:I7,0)+IFERROR(0.5-SIGN(G5)/2,0)+IFERROR(0.5-SIGN(G9)/2,0)+IFERROR(0.5-SIGN(G11)/2,0))</f>
        <v>1</v>
      </c>
      <c r="K6" s="12"/>
      <c r="L6" s="73">
        <v>4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-9</v>
      </c>
      <c r="G7" s="19" t="s">
        <v>4</v>
      </c>
      <c r="H7" s="12">
        <f ca="1">IF(LEN(INDIRECT(ADDRESS(ROW()-1, COLUMN())))=1,"",INDIRECT(ADDRESS(17,6))-INDIRECT(ADDRESS(17,7)))</f>
        <v>-6</v>
      </c>
      <c r="I7" s="13">
        <f ca="1">IF(LEN(INDIRECT(ADDRESS(ROW()-1, COLUMN())))=1,"",INDIRECT(ADDRESS(24,6))-INDIRECT(ADDRESS(24,7)))</f>
        <v>-11</v>
      </c>
      <c r="J7" s="80"/>
      <c r="K7" s="12">
        <f ca="1">IF(COUNT(F7:I7)=0,"",SUM(F7:I7)-IF(G5="",0,G5)-IF(G9="",0,G9)-IF(G11="",0,G11))</f>
        <v>-30</v>
      </c>
      <c r="L7" s="73"/>
    </row>
    <row r="8" spans="2:13" x14ac:dyDescent="0.35">
      <c r="B8" s="75">
        <v>3</v>
      </c>
      <c r="C8" s="77" t="s">
        <v>40</v>
      </c>
      <c r="D8" s="78"/>
      <c r="E8" s="79"/>
      <c r="F8" s="14" t="str">
        <f ca="1">INDIRECT(ADDRESS(37,7))&amp;":"&amp;INDIRECT(ADDRESS(37,6))</f>
        <v>13:10</v>
      </c>
      <c r="G8" s="16" t="str">
        <f ca="1">INDIRECT(ADDRESS(29,6))&amp;":"&amp;INDIRECT(ADDRESS(29,7))</f>
        <v>13:8</v>
      </c>
      <c r="H8" s="15" t="s">
        <v>4</v>
      </c>
      <c r="I8" s="17" t="str">
        <f ca="1">INDIRECT(ADDRESS(20,7))&amp;":"&amp;INDIRECT(ADDRESS(20,6))</f>
        <v>12:11</v>
      </c>
      <c r="J8" s="80">
        <f ca="1">IF(COUNT(F9:I9)=0,"",COUNTIF(F9:I9,"&gt;0")+0.5*COUNTIF(F9:I9,0)+IFERROR(0.5-SIGN(H5)/2,0)+IFERROR(0.5-SIGN(H7)/2,0)+IFERROR(0.5-SIGN(H11)/2,0))</f>
        <v>5</v>
      </c>
      <c r="K8" s="12"/>
      <c r="L8" s="73">
        <v>1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3</v>
      </c>
      <c r="G9" s="12">
        <f ca="1">IF(LEN(INDIRECT(ADDRESS(ROW()-1, COLUMN())))=1,"",INDIRECT(ADDRESS(29,6))-INDIRECT(ADDRESS(29,7)))</f>
        <v>5</v>
      </c>
      <c r="H9" s="19" t="s">
        <v>4</v>
      </c>
      <c r="I9" s="13">
        <f ca="1">IF(LEN(INDIRECT(ADDRESS(ROW()-1, COLUMN())))=1,"",INDIRECT(ADDRESS(20,7))-INDIRECT(ADDRESS(20,6)))</f>
        <v>1</v>
      </c>
      <c r="J9" s="80"/>
      <c r="K9" s="12">
        <f ca="1">IF(COUNT(F9:I9)=0,"",SUM(F9:I9)-IF(H5="",0,H5)-IF(H7="",0,H7)-IF(H11="",0,H11))</f>
        <v>18</v>
      </c>
      <c r="L9" s="73"/>
    </row>
    <row r="10" spans="2:13" x14ac:dyDescent="0.35">
      <c r="B10" s="75">
        <v>4</v>
      </c>
      <c r="C10" s="77" t="s">
        <v>41</v>
      </c>
      <c r="D10" s="78"/>
      <c r="E10" s="79"/>
      <c r="F10" s="14" t="str">
        <f ca="1">INDIRECT(ADDRESS(28,6))&amp;":"&amp;INDIRECT(ADDRESS(28,7))</f>
        <v>6:13</v>
      </c>
      <c r="G10" s="16" t="str">
        <f ca="1">INDIRECT(ADDRESS(36,6))&amp;":"&amp;INDIRECT(ADDRESS(36,7))</f>
        <v>5:13</v>
      </c>
      <c r="H10" s="16" t="str">
        <f ca="1">INDIRECT(ADDRESS(32,7))&amp;":"&amp;INDIRECT(ADDRESS(32,6))</f>
        <v>8:12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-7</v>
      </c>
      <c r="G11" s="22">
        <f ca="1">IF(LEN(INDIRECT(ADDRESS(ROW()-1, COLUMN())))=1,"",INDIRECT(ADDRESS(36,6))-INDIRECT(ADDRESS(36,7)))</f>
        <v>-8</v>
      </c>
      <c r="H11" s="22">
        <f ca="1">IF(LEN(INDIRECT(ADDRESS(ROW()-1, COLUMN())))=1,"",INDIRECT(ADDRESS(32,7))-INDIRECT(ADDRESS(32,6)))</f>
        <v>-4</v>
      </c>
      <c r="I11" s="23" t="s">
        <v>4</v>
      </c>
      <c r="J11" s="85"/>
      <c r="K11" s="22">
        <f ca="1">IF(COUNT(F11:I11)=0,"",SUM(F11:I11)-IF(I5="",0,I5)-IF(I7="",0,I7)-IF(I9="",0,I9))</f>
        <v>-14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Курбанова</v>
      </c>
      <c r="D16" s="69"/>
      <c r="E16" s="70"/>
      <c r="F16" s="25">
        <v>13</v>
      </c>
      <c r="G16" s="26">
        <v>8</v>
      </c>
      <c r="H16" s="71" t="str">
        <f ca="1">IF(ISBLANK(INDIRECT(ADDRESS(K16*2+2,3))),"",INDIRECT(ADDRESS(K16*2+2,3)))</f>
        <v>Туртурика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Волнов</v>
      </c>
      <c r="D17" s="69"/>
      <c r="E17" s="70"/>
      <c r="F17" s="25">
        <v>7</v>
      </c>
      <c r="G17" s="26">
        <v>13</v>
      </c>
      <c r="H17" s="71" t="str">
        <f ca="1">IF(ISBLANK(INDIRECT(ADDRESS(K17*2+2,3))),"",INDIRECT(ADDRESS(K17*2+2,3)))</f>
        <v>Степченко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Туртурика</v>
      </c>
      <c r="D20" s="69"/>
      <c r="E20" s="70"/>
      <c r="F20" s="25">
        <v>11</v>
      </c>
      <c r="G20" s="26">
        <v>12</v>
      </c>
      <c r="H20" s="71" t="str">
        <f ca="1">IF(ISBLANK(INDIRECT(ADDRESS(K20*2+2,3))),"",INDIRECT(ADDRESS(K20*2+2,3)))</f>
        <v>Степченко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Курбанова</v>
      </c>
      <c r="D21" s="69"/>
      <c r="E21" s="70"/>
      <c r="F21" s="25">
        <v>13</v>
      </c>
      <c r="G21" s="26">
        <v>6</v>
      </c>
      <c r="H21" s="71" t="str">
        <f ca="1">IF(ISBLANK(INDIRECT(ADDRESS(K21*2+2,3))),"",INDIRECT(ADDRESS(K21*2+2,3)))</f>
        <v>Волнов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Волнов</v>
      </c>
      <c r="D24" s="69"/>
      <c r="E24" s="70"/>
      <c r="F24" s="25">
        <v>2</v>
      </c>
      <c r="G24" s="26">
        <v>13</v>
      </c>
      <c r="H24" s="71" t="str">
        <f ca="1">IF(ISBLANK(INDIRECT(ADDRESS(K24*2+2,3))),"",INDIRECT(ADDRESS(K24*2+2,3)))</f>
        <v>Туртурика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Степченко</v>
      </c>
      <c r="D25" s="69"/>
      <c r="E25" s="70"/>
      <c r="F25" s="25">
        <v>9</v>
      </c>
      <c r="G25" s="26">
        <v>10</v>
      </c>
      <c r="H25" s="71" t="str">
        <f ca="1">IF(ISBLANK(INDIRECT(ADDRESS(K25*2+2,3))),"",INDIRECT(ADDRESS(K25*2+2,3)))</f>
        <v>Курбанова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Туртурика</v>
      </c>
      <c r="D28" s="69"/>
      <c r="E28" s="70"/>
      <c r="F28" s="25">
        <v>6</v>
      </c>
      <c r="G28" s="26">
        <v>13</v>
      </c>
      <c r="H28" s="71" t="str">
        <f ca="1">IF(ISBLANK(INDIRECT(ADDRESS(K28*2+2,3))),"",INDIRECT(ADDRESS(K28*2+2,3)))</f>
        <v>Курбанова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Степченко</v>
      </c>
      <c r="D29" s="69"/>
      <c r="E29" s="70"/>
      <c r="F29" s="25">
        <v>13</v>
      </c>
      <c r="G29" s="26">
        <v>8</v>
      </c>
      <c r="H29" s="71" t="str">
        <f ca="1">IF(ISBLANK(INDIRECT(ADDRESS(K29*2+2,3))),"",INDIRECT(ADDRESS(K29*2+2,3)))</f>
        <v>Волнов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Степченко</v>
      </c>
      <c r="D32" s="69"/>
      <c r="E32" s="70"/>
      <c r="F32" s="25">
        <v>12</v>
      </c>
      <c r="G32" s="26">
        <v>8</v>
      </c>
      <c r="H32" s="71" t="str">
        <f ca="1">IF(ISBLANK(INDIRECT(ADDRESS(K32*2+2,3))),"",INDIRECT(ADDRESS(K32*2+2,3)))</f>
        <v>Туртурика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Волнов</v>
      </c>
      <c r="D33" s="69"/>
      <c r="E33" s="70"/>
      <c r="F33" s="25">
        <v>4</v>
      </c>
      <c r="G33" s="26">
        <v>13</v>
      </c>
      <c r="H33" s="71" t="str">
        <f ca="1">IF(ISBLANK(INDIRECT(ADDRESS(K33*2+2,3))),"",INDIRECT(ADDRESS(K33*2+2,3)))</f>
        <v>Курбанова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Туртурика</v>
      </c>
      <c r="D36" s="69"/>
      <c r="E36" s="70"/>
      <c r="F36" s="25">
        <v>5</v>
      </c>
      <c r="G36" s="26">
        <v>13</v>
      </c>
      <c r="H36" s="71" t="str">
        <f ca="1">IF(ISBLANK(INDIRECT(ADDRESS(K36*2+2,3))),"",INDIRECT(ADDRESS(K36*2+2,3)))</f>
        <v>Волнов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Курбанова</v>
      </c>
      <c r="D37" s="69"/>
      <c r="E37" s="70"/>
      <c r="F37" s="25">
        <v>10</v>
      </c>
      <c r="G37" s="26">
        <v>13</v>
      </c>
      <c r="H37" s="71" t="str">
        <f ca="1">IF(ISBLANK(INDIRECT(ADDRESS(K37*2+2,3))),"",INDIRECT(ADDRESS(K37*2+2,3)))</f>
        <v>Степченко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N10" sqref="N10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18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19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42</v>
      </c>
      <c r="D4" s="93"/>
      <c r="E4" s="94"/>
      <c r="F4" s="7" t="s">
        <v>4</v>
      </c>
      <c r="G4" s="8" t="str">
        <f ca="1">INDIRECT(ADDRESS(21,6))&amp;":"&amp;INDIRECT(ADDRESS(21,7))</f>
        <v>13:3</v>
      </c>
      <c r="H4" s="8" t="str">
        <f ca="1">INDIRECT(ADDRESS(25,7))&amp;":"&amp;INDIRECT(ADDRESS(25,6))</f>
        <v>13:2</v>
      </c>
      <c r="I4" s="9" t="str">
        <f ca="1">INDIRECT(ADDRESS(16,6))&amp;":"&amp;INDIRECT(ADDRESS(16,7))</f>
        <v>13:8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10</v>
      </c>
      <c r="H5" s="12">
        <f ca="1">IF(LEN(INDIRECT(ADDRESS(ROW()-1, COLUMN())))=1,"",INDIRECT(ADDRESS(25,7))-INDIRECT(ADDRESS(25,6)))</f>
        <v>11</v>
      </c>
      <c r="I5" s="13">
        <f ca="1">IF(LEN(INDIRECT(ADDRESS(ROW()-1, COLUMN())))=1,"",INDIRECT(ADDRESS(16,6))-INDIRECT(ADDRESS(16,7)))</f>
        <v>5</v>
      </c>
      <c r="J5" s="80"/>
      <c r="K5" s="12">
        <f ca="1">IF(COUNT(F5:I5)=0,"",SUM(F5:I5)-IF(F7="",0,F7)-IF(F9="",0,F9)-IF(F11="",0,F11))</f>
        <v>41</v>
      </c>
      <c r="L5" s="73"/>
    </row>
    <row r="6" spans="2:13" x14ac:dyDescent="0.35">
      <c r="B6" s="75">
        <v>2</v>
      </c>
      <c r="C6" s="77" t="s">
        <v>43</v>
      </c>
      <c r="D6" s="78"/>
      <c r="E6" s="79"/>
      <c r="F6" s="14" t="str">
        <f ca="1">INDIRECT(ADDRESS(33,6))&amp;":"&amp;INDIRECT(ADDRESS(33,7))</f>
        <v>7:13</v>
      </c>
      <c r="G6" s="15" t="s">
        <v>4</v>
      </c>
      <c r="H6" s="16" t="str">
        <f ca="1">INDIRECT(ADDRESS(17,6))&amp;":"&amp;INDIRECT(ADDRESS(17,7))</f>
        <v>13:4</v>
      </c>
      <c r="I6" s="17" t="str">
        <f ca="1">INDIRECT(ADDRESS(24,6))&amp;":"&amp;INDIRECT(ADDRESS(24,7))</f>
        <v>13:7</v>
      </c>
      <c r="J6" s="80">
        <f ca="1">IF(COUNT(F7:I7)=0,"",COUNTIF(F7:I7,"&gt;0")+0.5*COUNTIF(F7:I7,0)+IFERROR(0.5-SIGN(G5)/2,0)+IFERROR(0.5-SIGN(G9)/2,0)+IFERROR(0.5-SIGN(G11)/2,0))</f>
        <v>4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-6</v>
      </c>
      <c r="G7" s="19" t="s">
        <v>4</v>
      </c>
      <c r="H7" s="12">
        <f ca="1">IF(LEN(INDIRECT(ADDRESS(ROW()-1, COLUMN())))=1,"",INDIRECT(ADDRESS(17,6))-INDIRECT(ADDRESS(17,7)))</f>
        <v>9</v>
      </c>
      <c r="I7" s="13">
        <f ca="1">IF(LEN(INDIRECT(ADDRESS(ROW()-1, COLUMN())))=1,"",INDIRECT(ADDRESS(24,6))-INDIRECT(ADDRESS(24,7)))</f>
        <v>6</v>
      </c>
      <c r="J7" s="80"/>
      <c r="K7" s="12">
        <f ca="1">IF(COUNT(F7:I7)=0,"",SUM(F7:I7)-IF(G5="",0,G5)-IF(G9="",0,G9)-IF(G11="",0,G11))</f>
        <v>11</v>
      </c>
      <c r="L7" s="73"/>
    </row>
    <row r="8" spans="2:13" x14ac:dyDescent="0.35">
      <c r="B8" s="75">
        <v>3</v>
      </c>
      <c r="C8" s="77" t="s">
        <v>44</v>
      </c>
      <c r="D8" s="78"/>
      <c r="E8" s="79"/>
      <c r="F8" s="14" t="str">
        <f ca="1">INDIRECT(ADDRESS(37,7))&amp;":"&amp;INDIRECT(ADDRESS(37,6))</f>
        <v>8:13</v>
      </c>
      <c r="G8" s="16" t="str">
        <f ca="1">INDIRECT(ADDRESS(29,6))&amp;":"&amp;INDIRECT(ADDRESS(29,7))</f>
        <v>7:13</v>
      </c>
      <c r="H8" s="15" t="s">
        <v>4</v>
      </c>
      <c r="I8" s="17" t="str">
        <f ca="1">INDIRECT(ADDRESS(20,7))&amp;":"&amp;INDIRECT(ADDRESS(20,6))</f>
        <v>13:5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-5</v>
      </c>
      <c r="G9" s="12">
        <f ca="1">IF(LEN(INDIRECT(ADDRESS(ROW()-1, COLUMN())))=1,"",INDIRECT(ADDRESS(29,6))-INDIRECT(ADDRESS(29,7)))</f>
        <v>-6</v>
      </c>
      <c r="H9" s="19" t="s">
        <v>4</v>
      </c>
      <c r="I9" s="13">
        <f ca="1">IF(LEN(INDIRECT(ADDRESS(ROW()-1, COLUMN())))=1,"",INDIRECT(ADDRESS(20,7))-INDIRECT(ADDRESS(20,6)))</f>
        <v>8</v>
      </c>
      <c r="J9" s="80"/>
      <c r="K9" s="12">
        <f ca="1">IF(COUNT(F9:I9)=0,"",SUM(F9:I9)-IF(H5="",0,H5)-IF(H7="",0,H7)-IF(H11="",0,H11))</f>
        <v>-21</v>
      </c>
      <c r="L9" s="73"/>
    </row>
    <row r="10" spans="2:13" x14ac:dyDescent="0.35">
      <c r="B10" s="75">
        <v>4</v>
      </c>
      <c r="C10" s="77" t="s">
        <v>45</v>
      </c>
      <c r="D10" s="78"/>
      <c r="E10" s="79"/>
      <c r="F10" s="14" t="str">
        <f ca="1">INDIRECT(ADDRESS(28,6))&amp;":"&amp;INDIRECT(ADDRESS(28,7))</f>
        <v>9:13</v>
      </c>
      <c r="G10" s="16" t="str">
        <f ca="1">INDIRECT(ADDRESS(36,6))&amp;":"&amp;INDIRECT(ADDRESS(36,7))</f>
        <v>7:13</v>
      </c>
      <c r="H10" s="16" t="str">
        <f ca="1">INDIRECT(ADDRESS(32,7))&amp;":"&amp;INDIRECT(ADDRESS(32,6))</f>
        <v>11:13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0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-4</v>
      </c>
      <c r="G11" s="22">
        <f ca="1">IF(LEN(INDIRECT(ADDRESS(ROW()-1, COLUMN())))=1,"",INDIRECT(ADDRESS(36,6))-INDIRECT(ADDRESS(36,7)))</f>
        <v>-6</v>
      </c>
      <c r="H11" s="22">
        <f ca="1">IF(LEN(INDIRECT(ADDRESS(ROW()-1, COLUMN())))=1,"",INDIRECT(ADDRESS(32,7))-INDIRECT(ADDRESS(32,6)))</f>
        <v>-2</v>
      </c>
      <c r="I11" s="23" t="s">
        <v>4</v>
      </c>
      <c r="J11" s="85"/>
      <c r="K11" s="22">
        <f ca="1">IF(COUNT(F11:I11)=0,"",SUM(F11:I11)-IF(I5="",0,I5)-IF(I7="",0,I7)-IF(I9="",0,I9))</f>
        <v>-31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Судник Виктор</v>
      </c>
      <c r="D16" s="69"/>
      <c r="E16" s="70"/>
      <c r="F16" s="25">
        <v>13</v>
      </c>
      <c r="G16" s="26">
        <v>8</v>
      </c>
      <c r="H16" s="71" t="str">
        <f ca="1">IF(ISBLANK(INDIRECT(ADDRESS(K16*2+2,3))),"",INDIRECT(ADDRESS(K16*2+2,3)))</f>
        <v>Шахов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Агапов</v>
      </c>
      <c r="D17" s="69"/>
      <c r="E17" s="70"/>
      <c r="F17" s="25">
        <v>13</v>
      </c>
      <c r="G17" s="26">
        <v>4</v>
      </c>
      <c r="H17" s="71" t="str">
        <f ca="1">IF(ISBLANK(INDIRECT(ADDRESS(K17*2+2,3))),"",INDIRECT(ADDRESS(K17*2+2,3)))</f>
        <v>Трофимов Денис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Шахов</v>
      </c>
      <c r="D20" s="69"/>
      <c r="E20" s="70"/>
      <c r="F20" s="25">
        <v>5</v>
      </c>
      <c r="G20" s="26">
        <v>13</v>
      </c>
      <c r="H20" s="71" t="str">
        <f ca="1">IF(ISBLANK(INDIRECT(ADDRESS(K20*2+2,3))),"",INDIRECT(ADDRESS(K20*2+2,3)))</f>
        <v>Трофимов Денис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Судник Виктор</v>
      </c>
      <c r="D21" s="69"/>
      <c r="E21" s="70"/>
      <c r="F21" s="25">
        <v>13</v>
      </c>
      <c r="G21" s="26">
        <v>3</v>
      </c>
      <c r="H21" s="71" t="str">
        <f ca="1">IF(ISBLANK(INDIRECT(ADDRESS(K21*2+2,3))),"",INDIRECT(ADDRESS(K21*2+2,3)))</f>
        <v>Агапов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Агапов</v>
      </c>
      <c r="D24" s="69"/>
      <c r="E24" s="70"/>
      <c r="F24" s="25">
        <v>13</v>
      </c>
      <c r="G24" s="26">
        <v>7</v>
      </c>
      <c r="H24" s="71" t="str">
        <f ca="1">IF(ISBLANK(INDIRECT(ADDRESS(K24*2+2,3))),"",INDIRECT(ADDRESS(K24*2+2,3)))</f>
        <v>Шахов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Трофимов Денис</v>
      </c>
      <c r="D25" s="69"/>
      <c r="E25" s="70"/>
      <c r="F25" s="25">
        <v>2</v>
      </c>
      <c r="G25" s="26">
        <v>13</v>
      </c>
      <c r="H25" s="71" t="str">
        <f ca="1">IF(ISBLANK(INDIRECT(ADDRESS(K25*2+2,3))),"",INDIRECT(ADDRESS(K25*2+2,3)))</f>
        <v>Судник Виктор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Шахов</v>
      </c>
      <c r="D28" s="69"/>
      <c r="E28" s="70"/>
      <c r="F28" s="25">
        <v>9</v>
      </c>
      <c r="G28" s="26">
        <v>13</v>
      </c>
      <c r="H28" s="71" t="str">
        <f ca="1">IF(ISBLANK(INDIRECT(ADDRESS(K28*2+2,3))),"",INDIRECT(ADDRESS(K28*2+2,3)))</f>
        <v>Судник Виктор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Трофимов Денис</v>
      </c>
      <c r="D29" s="69"/>
      <c r="E29" s="70"/>
      <c r="F29" s="25">
        <v>7</v>
      </c>
      <c r="G29" s="26">
        <v>13</v>
      </c>
      <c r="H29" s="71" t="str">
        <f ca="1">IF(ISBLANK(INDIRECT(ADDRESS(K29*2+2,3))),"",INDIRECT(ADDRESS(K29*2+2,3)))</f>
        <v>Агапов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Трофимов Денис</v>
      </c>
      <c r="D32" s="69"/>
      <c r="E32" s="70"/>
      <c r="F32" s="25">
        <v>13</v>
      </c>
      <c r="G32" s="26">
        <v>11</v>
      </c>
      <c r="H32" s="71" t="str">
        <f ca="1">IF(ISBLANK(INDIRECT(ADDRESS(K32*2+2,3))),"",INDIRECT(ADDRESS(K32*2+2,3)))</f>
        <v>Шахов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Агапов</v>
      </c>
      <c r="D33" s="69"/>
      <c r="E33" s="70"/>
      <c r="F33" s="25">
        <v>7</v>
      </c>
      <c r="G33" s="26">
        <v>13</v>
      </c>
      <c r="H33" s="71" t="str">
        <f ca="1">IF(ISBLANK(INDIRECT(ADDRESS(K33*2+2,3))),"",INDIRECT(ADDRESS(K33*2+2,3)))</f>
        <v>Судник Виктор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Шахов</v>
      </c>
      <c r="D36" s="69"/>
      <c r="E36" s="70"/>
      <c r="F36" s="25">
        <v>7</v>
      </c>
      <c r="G36" s="26">
        <v>13</v>
      </c>
      <c r="H36" s="71" t="str">
        <f ca="1">IF(ISBLANK(INDIRECT(ADDRESS(K36*2+2,3))),"",INDIRECT(ADDRESS(K36*2+2,3)))</f>
        <v>Агапов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Судник Виктор</v>
      </c>
      <c r="D37" s="69"/>
      <c r="E37" s="70"/>
      <c r="F37" s="25">
        <v>13</v>
      </c>
      <c r="G37" s="26">
        <v>8</v>
      </c>
      <c r="H37" s="71" t="str">
        <f ca="1">IF(ISBLANK(INDIRECT(ADDRESS(K37*2+2,3))),"",INDIRECT(ADDRESS(K37*2+2,3)))</f>
        <v>Трофимов Денис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N10" sqref="N10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20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19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46</v>
      </c>
      <c r="D4" s="93"/>
      <c r="E4" s="94"/>
      <c r="F4" s="7" t="s">
        <v>4</v>
      </c>
      <c r="G4" s="8" t="str">
        <f ca="1">INDIRECT(ADDRESS(21,6))&amp;":"&amp;INDIRECT(ADDRESS(21,7))</f>
        <v>10:13</v>
      </c>
      <c r="H4" s="8" t="str">
        <f ca="1">INDIRECT(ADDRESS(25,7))&amp;":"&amp;INDIRECT(ADDRESS(25,6))</f>
        <v>13:4</v>
      </c>
      <c r="I4" s="9" t="str">
        <f ca="1">INDIRECT(ADDRESS(16,6))&amp;":"&amp;INDIRECT(ADDRESS(16,7))</f>
        <v>13:3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-3</v>
      </c>
      <c r="H5" s="12">
        <f ca="1">IF(LEN(INDIRECT(ADDRESS(ROW()-1, COLUMN())))=1,"",INDIRECT(ADDRESS(25,7))-INDIRECT(ADDRESS(25,6)))</f>
        <v>9</v>
      </c>
      <c r="I5" s="13">
        <f ca="1">IF(LEN(INDIRECT(ADDRESS(ROW()-1, COLUMN())))=1,"",INDIRECT(ADDRESS(16,6))-INDIRECT(ADDRESS(16,7)))</f>
        <v>10</v>
      </c>
      <c r="J5" s="80"/>
      <c r="K5" s="12">
        <f ca="1">IF(COUNT(F5:I5)=0,"",SUM(F5:I5)-IF(F7="",0,F7)-IF(F9="",0,F9)-IF(F11="",0,F11))</f>
        <v>45</v>
      </c>
      <c r="L5" s="73"/>
    </row>
    <row r="6" spans="2:13" x14ac:dyDescent="0.35">
      <c r="B6" s="75">
        <v>2</v>
      </c>
      <c r="C6" s="77" t="s">
        <v>47</v>
      </c>
      <c r="D6" s="78"/>
      <c r="E6" s="79"/>
      <c r="F6" s="14" t="str">
        <f ca="1">INDIRECT(ADDRESS(33,6))&amp;":"&amp;INDIRECT(ADDRESS(33,7))</f>
        <v>4:13</v>
      </c>
      <c r="G6" s="15" t="s">
        <v>4</v>
      </c>
      <c r="H6" s="16" t="str">
        <f ca="1">INDIRECT(ADDRESS(17,6))&amp;":"&amp;INDIRECT(ADDRESS(17,7))</f>
        <v>13:10</v>
      </c>
      <c r="I6" s="17" t="str">
        <f ca="1">INDIRECT(ADDRESS(24,6))&amp;":"&amp;INDIRECT(ADDRESS(24,7))</f>
        <v>13:6</v>
      </c>
      <c r="J6" s="80">
        <f ca="1">IF(COUNT(F7:I7)=0,"",COUNTIF(F7:I7,"&gt;0")+0.5*COUNTIF(F7:I7,0)+IFERROR(0.5-SIGN(G5)/2,0)+IFERROR(0.5-SIGN(G9)/2,0)+IFERROR(0.5-SIGN(G11)/2,0))</f>
        <v>5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-9</v>
      </c>
      <c r="G7" s="19" t="s">
        <v>4</v>
      </c>
      <c r="H7" s="12">
        <f ca="1">IF(LEN(INDIRECT(ADDRESS(ROW()-1, COLUMN())))=1,"",INDIRECT(ADDRESS(17,6))-INDIRECT(ADDRESS(17,7)))</f>
        <v>3</v>
      </c>
      <c r="I7" s="13">
        <f ca="1">IF(LEN(INDIRECT(ADDRESS(ROW()-1, COLUMN())))=1,"",INDIRECT(ADDRESS(24,6))-INDIRECT(ADDRESS(24,7)))</f>
        <v>7</v>
      </c>
      <c r="J7" s="80"/>
      <c r="K7" s="12">
        <f ca="1">IF(COUNT(F7:I7)=0,"",SUM(F7:I7)-IF(G5="",0,G5)-IF(G9="",0,G9)-IF(G11="",0,G11))</f>
        <v>13</v>
      </c>
      <c r="L7" s="73"/>
    </row>
    <row r="8" spans="2:13" x14ac:dyDescent="0.35">
      <c r="B8" s="75">
        <v>3</v>
      </c>
      <c r="C8" s="77" t="s">
        <v>48</v>
      </c>
      <c r="D8" s="78"/>
      <c r="E8" s="79"/>
      <c r="F8" s="14" t="str">
        <f ca="1">INDIRECT(ADDRESS(37,7))&amp;":"&amp;INDIRECT(ADDRESS(37,6))</f>
        <v>5:13</v>
      </c>
      <c r="G8" s="16" t="str">
        <f ca="1">INDIRECT(ADDRESS(29,6))&amp;":"&amp;INDIRECT(ADDRESS(29,7))</f>
        <v>10:13</v>
      </c>
      <c r="H8" s="15" t="s">
        <v>4</v>
      </c>
      <c r="I8" s="17" t="str">
        <f ca="1">INDIRECT(ADDRESS(20,7))&amp;":"&amp;INDIRECT(ADDRESS(20,6))</f>
        <v>8:13</v>
      </c>
      <c r="J8" s="80">
        <f ca="1">IF(COUNT(F9:I9)=0,"",COUNTIF(F9:I9,"&gt;0")+0.5*COUNTIF(F9:I9,0)+IFERROR(0.5-SIGN(H5)/2,0)+IFERROR(0.5-SIGN(H7)/2,0)+IFERROR(0.5-SIGN(H11)/2,0))</f>
        <v>0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-8</v>
      </c>
      <c r="G9" s="12">
        <f ca="1">IF(LEN(INDIRECT(ADDRESS(ROW()-1, COLUMN())))=1,"",INDIRECT(ADDRESS(29,6))-INDIRECT(ADDRESS(29,7)))</f>
        <v>-3</v>
      </c>
      <c r="H9" s="19" t="s">
        <v>4</v>
      </c>
      <c r="I9" s="13">
        <f ca="1">IF(LEN(INDIRECT(ADDRESS(ROW()-1, COLUMN())))=1,"",INDIRECT(ADDRESS(20,7))-INDIRECT(ADDRESS(20,6)))</f>
        <v>-5</v>
      </c>
      <c r="J9" s="80"/>
      <c r="K9" s="12">
        <f ca="1">IF(COUNT(F9:I9)=0,"",SUM(F9:I9)-IF(H5="",0,H5)-IF(H7="",0,H7)-IF(H11="",0,H11))</f>
        <v>-34</v>
      </c>
      <c r="L9" s="73"/>
    </row>
    <row r="10" spans="2:13" x14ac:dyDescent="0.35">
      <c r="B10" s="75">
        <v>4</v>
      </c>
      <c r="C10" s="77" t="s">
        <v>49</v>
      </c>
      <c r="D10" s="78"/>
      <c r="E10" s="79"/>
      <c r="F10" s="14" t="str">
        <f ca="1">INDIRECT(ADDRESS(28,6))&amp;":"&amp;INDIRECT(ADDRESS(28,7))</f>
        <v>1:13</v>
      </c>
      <c r="G10" s="16" t="str">
        <f ca="1">INDIRECT(ADDRESS(36,6))&amp;":"&amp;INDIRECT(ADDRESS(36,7))</f>
        <v>7:13</v>
      </c>
      <c r="H10" s="16" t="str">
        <f ca="1">INDIRECT(ADDRESS(32,7))&amp;":"&amp;INDIRECT(ADDRESS(32,6))</f>
        <v>13:7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2</v>
      </c>
      <c r="K10" s="12"/>
      <c r="L10" s="73">
        <v>3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-12</v>
      </c>
      <c r="G11" s="22">
        <f ca="1">IF(LEN(INDIRECT(ADDRESS(ROW()-1, COLUMN())))=1,"",INDIRECT(ADDRESS(36,6))-INDIRECT(ADDRESS(36,7)))</f>
        <v>-6</v>
      </c>
      <c r="H11" s="22">
        <f ca="1">IF(LEN(INDIRECT(ADDRESS(ROW()-1, COLUMN())))=1,"",INDIRECT(ADDRESS(32,7))-INDIRECT(ADDRESS(32,6)))</f>
        <v>6</v>
      </c>
      <c r="I11" s="23" t="s">
        <v>4</v>
      </c>
      <c r="J11" s="85"/>
      <c r="K11" s="22">
        <f ca="1">IF(COUNT(F11:I11)=0,"",SUM(F11:I11)-IF(I5="",0,I5)-IF(I7="",0,I7)-IF(I9="",0,I9))</f>
        <v>-24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Гулинин</v>
      </c>
      <c r="D16" s="69"/>
      <c r="E16" s="70"/>
      <c r="F16" s="25">
        <v>13</v>
      </c>
      <c r="G16" s="26">
        <v>3</v>
      </c>
      <c r="H16" s="71" t="str">
        <f ca="1">IF(ISBLANK(INDIRECT(ADDRESS(K16*2+2,3))),"",INDIRECT(ADDRESS(K16*2+2,3)))</f>
        <v>Судник Ксения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Трофимов Александр</v>
      </c>
      <c r="D17" s="69"/>
      <c r="E17" s="70"/>
      <c r="F17" s="25">
        <v>13</v>
      </c>
      <c r="G17" s="26">
        <v>10</v>
      </c>
      <c r="H17" s="71" t="str">
        <f ca="1">IF(ISBLANK(INDIRECT(ADDRESS(K17*2+2,3))),"",INDIRECT(ADDRESS(K17*2+2,3)))</f>
        <v>Гапонов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Судник Ксения</v>
      </c>
      <c r="D20" s="69"/>
      <c r="E20" s="70"/>
      <c r="F20" s="25">
        <v>13</v>
      </c>
      <c r="G20" s="26">
        <v>8</v>
      </c>
      <c r="H20" s="71" t="str">
        <f ca="1">IF(ISBLANK(INDIRECT(ADDRESS(K20*2+2,3))),"",INDIRECT(ADDRESS(K20*2+2,3)))</f>
        <v>Гапонов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Гулинин</v>
      </c>
      <c r="D21" s="69"/>
      <c r="E21" s="70"/>
      <c r="F21" s="25">
        <v>10</v>
      </c>
      <c r="G21" s="26">
        <v>13</v>
      </c>
      <c r="H21" s="71" t="str">
        <f ca="1">IF(ISBLANK(INDIRECT(ADDRESS(K21*2+2,3))),"",INDIRECT(ADDRESS(K21*2+2,3)))</f>
        <v>Трофимов Александр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Трофимов Александр</v>
      </c>
      <c r="D24" s="69"/>
      <c r="E24" s="70"/>
      <c r="F24" s="25">
        <v>13</v>
      </c>
      <c r="G24" s="26">
        <v>6</v>
      </c>
      <c r="H24" s="71" t="str">
        <f ca="1">IF(ISBLANK(INDIRECT(ADDRESS(K24*2+2,3))),"",INDIRECT(ADDRESS(K24*2+2,3)))</f>
        <v>Судник Ксения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Гапонов</v>
      </c>
      <c r="D25" s="69"/>
      <c r="E25" s="70"/>
      <c r="F25" s="25">
        <v>4</v>
      </c>
      <c r="G25" s="26">
        <v>13</v>
      </c>
      <c r="H25" s="71" t="str">
        <f ca="1">IF(ISBLANK(INDIRECT(ADDRESS(K25*2+2,3))),"",INDIRECT(ADDRESS(K25*2+2,3)))</f>
        <v>Гулинин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Судник Ксения</v>
      </c>
      <c r="D28" s="69"/>
      <c r="E28" s="70"/>
      <c r="F28" s="25">
        <v>1</v>
      </c>
      <c r="G28" s="26">
        <v>13</v>
      </c>
      <c r="H28" s="71" t="str">
        <f ca="1">IF(ISBLANK(INDIRECT(ADDRESS(K28*2+2,3))),"",INDIRECT(ADDRESS(K28*2+2,3)))</f>
        <v>Гулинин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Гапонов</v>
      </c>
      <c r="D29" s="69"/>
      <c r="E29" s="70"/>
      <c r="F29" s="25">
        <v>10</v>
      </c>
      <c r="G29" s="26">
        <v>13</v>
      </c>
      <c r="H29" s="71" t="str">
        <f ca="1">IF(ISBLANK(INDIRECT(ADDRESS(K29*2+2,3))),"",INDIRECT(ADDRESS(K29*2+2,3)))</f>
        <v>Трофимов Александр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Гапонов</v>
      </c>
      <c r="D32" s="69"/>
      <c r="E32" s="70"/>
      <c r="F32" s="25">
        <v>7</v>
      </c>
      <c r="G32" s="26">
        <v>13</v>
      </c>
      <c r="H32" s="71" t="str">
        <f ca="1">IF(ISBLANK(INDIRECT(ADDRESS(K32*2+2,3))),"",INDIRECT(ADDRESS(K32*2+2,3)))</f>
        <v>Судник Ксения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Трофимов Александр</v>
      </c>
      <c r="D33" s="69"/>
      <c r="E33" s="70"/>
      <c r="F33" s="25">
        <v>4</v>
      </c>
      <c r="G33" s="26">
        <v>13</v>
      </c>
      <c r="H33" s="71" t="str">
        <f ca="1">IF(ISBLANK(INDIRECT(ADDRESS(K33*2+2,3))),"",INDIRECT(ADDRESS(K33*2+2,3)))</f>
        <v>Гулинин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Судник Ксения</v>
      </c>
      <c r="D36" s="69"/>
      <c r="E36" s="70"/>
      <c r="F36" s="25">
        <v>7</v>
      </c>
      <c r="G36" s="26">
        <v>13</v>
      </c>
      <c r="H36" s="71" t="str">
        <f ca="1">IF(ISBLANK(INDIRECT(ADDRESS(K36*2+2,3))),"",INDIRECT(ADDRESS(K36*2+2,3)))</f>
        <v>Трофимов Александр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Гулинин</v>
      </c>
      <c r="D37" s="69"/>
      <c r="E37" s="70"/>
      <c r="F37" s="25">
        <v>13</v>
      </c>
      <c r="G37" s="26">
        <v>5</v>
      </c>
      <c r="H37" s="71" t="str">
        <f ca="1">IF(ISBLANK(INDIRECT(ADDRESS(K37*2+2,3))),"",INDIRECT(ADDRESS(K37*2+2,3)))</f>
        <v>Гапонов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L13" sqref="L13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22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50</v>
      </c>
      <c r="D4" s="93"/>
      <c r="E4" s="94"/>
      <c r="F4" s="7" t="s">
        <v>4</v>
      </c>
      <c r="G4" s="8" t="str">
        <f ca="1">INDIRECT(ADDRESS(21,6))&amp;":"&amp;INDIRECT(ADDRESS(21,7))</f>
        <v>12:8</v>
      </c>
      <c r="H4" s="8" t="str">
        <f ca="1">INDIRECT(ADDRESS(25,7))&amp;":"&amp;INDIRECT(ADDRESS(25,6))</f>
        <v>13:2</v>
      </c>
      <c r="I4" s="9" t="str">
        <f ca="1">INDIRECT(ADDRESS(16,6))&amp;":"&amp;INDIRECT(ADDRESS(16,7))</f>
        <v>4:13</v>
      </c>
      <c r="J4" s="95">
        <f ca="1">IF(COUNT(F5:I5)=0,"",COUNTIF(F5:I5,"&gt;0")+0.5*COUNTIF(F5:I5,0)+IFERROR(0.5-SIGN(F7)/2,0)+IFERROR(0.5-SIGN(F9)/2,0)+IFERROR(0.5-SIGN(F11)/2,0))</f>
        <v>5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4</v>
      </c>
      <c r="H5" s="12">
        <f ca="1">IF(LEN(INDIRECT(ADDRESS(ROW()-1, COLUMN())))=1,"",INDIRECT(ADDRESS(25,7))-INDIRECT(ADDRESS(25,6)))</f>
        <v>11</v>
      </c>
      <c r="I5" s="13">
        <f ca="1">IF(LEN(INDIRECT(ADDRESS(ROW()-1, COLUMN())))=1,"",INDIRECT(ADDRESS(16,6))-INDIRECT(ADDRESS(16,7)))</f>
        <v>-9</v>
      </c>
      <c r="J5" s="80"/>
      <c r="K5" s="12">
        <f ca="1">IF(COUNT(F5:I5)=0,"",SUM(F5:I5)-IF(F7="",0,F7)-IF(F9="",0,F9)-IF(F11="",0,F11))</f>
        <v>20</v>
      </c>
      <c r="L5" s="73"/>
    </row>
    <row r="6" spans="2:13" x14ac:dyDescent="0.35">
      <c r="B6" s="75">
        <v>2</v>
      </c>
      <c r="C6" s="77" t="s">
        <v>51</v>
      </c>
      <c r="D6" s="78"/>
      <c r="E6" s="79"/>
      <c r="F6" s="14" t="str">
        <f ca="1">INDIRECT(ADDRESS(33,6))&amp;":"&amp;INDIRECT(ADDRESS(33,7))</f>
        <v>12:13</v>
      </c>
      <c r="G6" s="15" t="s">
        <v>4</v>
      </c>
      <c r="H6" s="16" t="str">
        <f ca="1">INDIRECT(ADDRESS(17,6))&amp;":"&amp;INDIRECT(ADDRESS(17,7))</f>
        <v>13:10</v>
      </c>
      <c r="I6" s="17" t="str">
        <f ca="1">INDIRECT(ADDRESS(24,6))&amp;":"&amp;INDIRECT(ADDRESS(24,7))</f>
        <v>11:12</v>
      </c>
      <c r="J6" s="80">
        <f ca="1">IF(COUNT(F7:I7)=0,"",COUNTIF(F7:I7,"&gt;0")+0.5*COUNTIF(F7:I7,0)+IFERROR(0.5-SIGN(G5)/2,0)+IFERROR(0.5-SIGN(G9)/2,0)+IFERROR(0.5-SIGN(G11)/2,0))</f>
        <v>2</v>
      </c>
      <c r="K6" s="12"/>
      <c r="L6" s="73">
        <v>3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-1</v>
      </c>
      <c r="G7" s="19" t="s">
        <v>4</v>
      </c>
      <c r="H7" s="12">
        <f ca="1">IF(LEN(INDIRECT(ADDRESS(ROW()-1, COLUMN())))=1,"",INDIRECT(ADDRESS(17,6))-INDIRECT(ADDRESS(17,7)))</f>
        <v>3</v>
      </c>
      <c r="I7" s="13">
        <f ca="1">IF(LEN(INDIRECT(ADDRESS(ROW()-1, COLUMN())))=1,"",INDIRECT(ADDRESS(24,6))-INDIRECT(ADDRESS(24,7)))</f>
        <v>-1</v>
      </c>
      <c r="J7" s="80"/>
      <c r="K7" s="12">
        <f ca="1">IF(COUNT(F7:I7)=0,"",SUM(F7:I7)-IF(G5="",0,G5)-IF(G9="",0,G9)-IF(G11="",0,G11))</f>
        <v>-2</v>
      </c>
      <c r="L7" s="73"/>
    </row>
    <row r="8" spans="2:13" x14ac:dyDescent="0.35">
      <c r="B8" s="75">
        <v>3</v>
      </c>
      <c r="C8" s="77" t="s">
        <v>52</v>
      </c>
      <c r="D8" s="78"/>
      <c r="E8" s="79"/>
      <c r="F8" s="14" t="str">
        <f ca="1">INDIRECT(ADDRESS(37,7))&amp;":"&amp;INDIRECT(ADDRESS(37,6))</f>
        <v>7:13</v>
      </c>
      <c r="G8" s="16" t="str">
        <f ca="1">INDIRECT(ADDRESS(29,6))&amp;":"&amp;INDIRECT(ADDRESS(29,7))</f>
        <v>13:7</v>
      </c>
      <c r="H8" s="15" t="s">
        <v>4</v>
      </c>
      <c r="I8" s="17" t="str">
        <f ca="1">INDIRECT(ADDRESS(20,7))&amp;":"&amp;INDIRECT(ADDRESS(20,6))</f>
        <v>11:13</v>
      </c>
      <c r="J8" s="80">
        <f ca="1">IF(COUNT(F9:I9)=0,"",COUNTIF(F9:I9,"&gt;0")+0.5*COUNTIF(F9:I9,0)+IFERROR(0.5-SIGN(H5)/2,0)+IFERROR(0.5-SIGN(H7)/2,0)+IFERROR(0.5-SIGN(H11)/2,0))</f>
        <v>1</v>
      </c>
      <c r="K8" s="12"/>
      <c r="L8" s="73">
        <v>4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-6</v>
      </c>
      <c r="G9" s="12">
        <f ca="1">IF(LEN(INDIRECT(ADDRESS(ROW()-1, COLUMN())))=1,"",INDIRECT(ADDRESS(29,6))-INDIRECT(ADDRESS(29,7)))</f>
        <v>6</v>
      </c>
      <c r="H9" s="19" t="s">
        <v>4</v>
      </c>
      <c r="I9" s="13">
        <f ca="1">IF(LEN(INDIRECT(ADDRESS(ROW()-1, COLUMN())))=1,"",INDIRECT(ADDRESS(20,7))-INDIRECT(ADDRESS(20,6)))</f>
        <v>-2</v>
      </c>
      <c r="J9" s="80"/>
      <c r="K9" s="12">
        <f ca="1">IF(COUNT(F9:I9)=0,"",SUM(F9:I9)-IF(H5="",0,H5)-IF(H7="",0,H7)-IF(H11="",0,H11))</f>
        <v>-20</v>
      </c>
      <c r="L9" s="73"/>
    </row>
    <row r="10" spans="2:13" x14ac:dyDescent="0.35">
      <c r="B10" s="75">
        <v>4</v>
      </c>
      <c r="C10" s="77" t="s">
        <v>126</v>
      </c>
      <c r="D10" s="78"/>
      <c r="E10" s="79"/>
      <c r="F10" s="14" t="str">
        <f ca="1">INDIRECT(ADDRESS(28,6))&amp;":"&amp;INDIRECT(ADDRESS(28,7))</f>
        <v>6:13</v>
      </c>
      <c r="G10" s="16" t="str">
        <f ca="1">INDIRECT(ADDRESS(36,6))&amp;":"&amp;INDIRECT(ADDRESS(36,7))</f>
        <v>6:13</v>
      </c>
      <c r="H10" s="16" t="str">
        <f ca="1">INDIRECT(ADDRESS(32,7))&amp;":"&amp;INDIRECT(ADDRESS(32,6))</f>
        <v>13:9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4</v>
      </c>
      <c r="K10" s="12"/>
      <c r="L10" s="73">
        <v>2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-7</v>
      </c>
      <c r="G11" s="22">
        <f ca="1">IF(LEN(INDIRECT(ADDRESS(ROW()-1, COLUMN())))=1,"",INDIRECT(ADDRESS(36,6))-INDIRECT(ADDRESS(36,7)))</f>
        <v>-7</v>
      </c>
      <c r="H11" s="22">
        <f ca="1">IF(LEN(INDIRECT(ADDRESS(ROW()-1, COLUMN())))=1,"",INDIRECT(ADDRESS(32,7))-INDIRECT(ADDRESS(32,6)))</f>
        <v>4</v>
      </c>
      <c r="I11" s="23" t="s">
        <v>4</v>
      </c>
      <c r="J11" s="85"/>
      <c r="K11" s="22">
        <f ca="1">IF(COUNT(F11:I11)=0,"",SUM(F11:I11)-IF(I5="",0,I5)-IF(I7="",0,I7)-IF(I9="",0,I9))</f>
        <v>2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Ялынский</v>
      </c>
      <c r="D16" s="69"/>
      <c r="E16" s="70"/>
      <c r="F16" s="25">
        <v>4</v>
      </c>
      <c r="G16" s="26">
        <v>13</v>
      </c>
      <c r="H16" s="71" t="str">
        <f ca="1">IF(ISBLANK(INDIRECT(ADDRESS(K16*2+2,3))),"",INDIRECT(ADDRESS(K16*2+2,3)))</f>
        <v>Мильман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Лютиков</v>
      </c>
      <c r="D17" s="69"/>
      <c r="E17" s="70"/>
      <c r="F17" s="25">
        <v>13</v>
      </c>
      <c r="G17" s="26">
        <v>10</v>
      </c>
      <c r="H17" s="71" t="str">
        <f ca="1">IF(ISBLANK(INDIRECT(ADDRESS(K17*2+2,3))),"",INDIRECT(ADDRESS(K17*2+2,3)))</f>
        <v>Бондарь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Мильман</v>
      </c>
      <c r="D20" s="69"/>
      <c r="E20" s="70"/>
      <c r="F20" s="25">
        <v>13</v>
      </c>
      <c r="G20" s="26">
        <v>11</v>
      </c>
      <c r="H20" s="71" t="str">
        <f ca="1">IF(ISBLANK(INDIRECT(ADDRESS(K20*2+2,3))),"",INDIRECT(ADDRESS(K20*2+2,3)))</f>
        <v>Бондарь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Ялынский</v>
      </c>
      <c r="D21" s="69"/>
      <c r="E21" s="70"/>
      <c r="F21" s="25">
        <v>12</v>
      </c>
      <c r="G21" s="26">
        <v>8</v>
      </c>
      <c r="H21" s="71" t="str">
        <f ca="1">IF(ISBLANK(INDIRECT(ADDRESS(K21*2+2,3))),"",INDIRECT(ADDRESS(K21*2+2,3)))</f>
        <v>Лютиков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Лютиков</v>
      </c>
      <c r="D24" s="69"/>
      <c r="E24" s="70"/>
      <c r="F24" s="25">
        <v>11</v>
      </c>
      <c r="G24" s="26">
        <v>12</v>
      </c>
      <c r="H24" s="71" t="str">
        <f ca="1">IF(ISBLANK(INDIRECT(ADDRESS(K24*2+2,3))),"",INDIRECT(ADDRESS(K24*2+2,3)))</f>
        <v>Мильман</v>
      </c>
      <c r="I24" s="69"/>
      <c r="J24" s="69"/>
      <c r="K24" s="24">
        <v>4</v>
      </c>
      <c r="L24" s="27" t="s">
        <v>6</v>
      </c>
      <c r="M24" s="29">
        <v>1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Бондарь</v>
      </c>
      <c r="D25" s="69"/>
      <c r="E25" s="70"/>
      <c r="F25" s="25">
        <v>2</v>
      </c>
      <c r="G25" s="26">
        <v>13</v>
      </c>
      <c r="H25" s="71" t="str">
        <f ca="1">IF(ISBLANK(INDIRECT(ADDRESS(K25*2+2,3))),"",INDIRECT(ADDRESS(K25*2+2,3)))</f>
        <v>Ялынский</v>
      </c>
      <c r="I25" s="69"/>
      <c r="J25" s="69"/>
      <c r="K25" s="24">
        <v>1</v>
      </c>
      <c r="L25" s="27" t="s">
        <v>6</v>
      </c>
      <c r="M25" s="29">
        <v>2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Мильман</v>
      </c>
      <c r="D28" s="69"/>
      <c r="E28" s="70"/>
      <c r="F28" s="25">
        <v>6</v>
      </c>
      <c r="G28" s="26">
        <v>13</v>
      </c>
      <c r="H28" s="71" t="str">
        <f ca="1">IF(ISBLANK(INDIRECT(ADDRESS(K28*2+2,3))),"",INDIRECT(ADDRESS(K28*2+2,3)))</f>
        <v>Ялынский</v>
      </c>
      <c r="I28" s="69"/>
      <c r="J28" s="69"/>
      <c r="K28" s="24">
        <v>1</v>
      </c>
      <c r="L28" s="27" t="s">
        <v>6</v>
      </c>
      <c r="M28" s="29">
        <v>3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Бондарь</v>
      </c>
      <c r="D29" s="69"/>
      <c r="E29" s="70"/>
      <c r="F29" s="25">
        <v>13</v>
      </c>
      <c r="G29" s="26">
        <v>7</v>
      </c>
      <c r="H29" s="71" t="str">
        <f ca="1">IF(ISBLANK(INDIRECT(ADDRESS(K29*2+2,3))),"",INDIRECT(ADDRESS(K29*2+2,3)))</f>
        <v>Лютиков</v>
      </c>
      <c r="I29" s="69"/>
      <c r="J29" s="69"/>
      <c r="K29" s="24">
        <v>2</v>
      </c>
      <c r="L29" s="27" t="s">
        <v>6</v>
      </c>
      <c r="M29" s="29">
        <v>4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Бондарь</v>
      </c>
      <c r="D32" s="69"/>
      <c r="E32" s="70"/>
      <c r="F32" s="25">
        <v>9</v>
      </c>
      <c r="G32" s="26">
        <v>13</v>
      </c>
      <c r="H32" s="71" t="str">
        <f ca="1">IF(ISBLANK(INDIRECT(ADDRESS(K32*2+2,3))),"",INDIRECT(ADDRESS(K32*2+2,3)))</f>
        <v>Мильман</v>
      </c>
      <c r="I32" s="69"/>
      <c r="J32" s="69"/>
      <c r="K32" s="24">
        <v>4</v>
      </c>
      <c r="L32" s="27" t="s">
        <v>6</v>
      </c>
      <c r="M32" s="29">
        <v>1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Лютиков</v>
      </c>
      <c r="D33" s="69"/>
      <c r="E33" s="70"/>
      <c r="F33" s="25">
        <v>12</v>
      </c>
      <c r="G33" s="26">
        <v>13</v>
      </c>
      <c r="H33" s="71" t="str">
        <f ca="1">IF(ISBLANK(INDIRECT(ADDRESS(K33*2+2,3))),"",INDIRECT(ADDRESS(K33*2+2,3)))</f>
        <v>Ялынский</v>
      </c>
      <c r="I33" s="69"/>
      <c r="J33" s="69"/>
      <c r="K33" s="24">
        <v>1</v>
      </c>
      <c r="L33" s="27" t="s">
        <v>6</v>
      </c>
      <c r="M33" s="29">
        <v>2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Мильман</v>
      </c>
      <c r="D36" s="69"/>
      <c r="E36" s="70"/>
      <c r="F36" s="25">
        <v>6</v>
      </c>
      <c r="G36" s="26">
        <v>13</v>
      </c>
      <c r="H36" s="71" t="str">
        <f ca="1">IF(ISBLANK(INDIRECT(ADDRESS(K36*2+2,3))),"",INDIRECT(ADDRESS(K36*2+2,3)))</f>
        <v>Лютиков</v>
      </c>
      <c r="I36" s="69"/>
      <c r="J36" s="69"/>
      <c r="K36" s="24">
        <v>2</v>
      </c>
      <c r="L36" s="27" t="s">
        <v>6</v>
      </c>
      <c r="M36" s="29">
        <v>3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Ялынский</v>
      </c>
      <c r="D37" s="69"/>
      <c r="E37" s="70"/>
      <c r="F37" s="25">
        <v>13</v>
      </c>
      <c r="G37" s="26">
        <v>7</v>
      </c>
      <c r="H37" s="71" t="str">
        <f ca="1">IF(ISBLANK(INDIRECT(ADDRESS(K37*2+2,3))),"",INDIRECT(ADDRESS(K37*2+2,3)))</f>
        <v>Бондарь</v>
      </c>
      <c r="I37" s="69"/>
      <c r="J37" s="69"/>
      <c r="K37" s="24">
        <v>3</v>
      </c>
      <c r="L37" s="27" t="s">
        <v>6</v>
      </c>
      <c r="M37" s="29">
        <v>4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C13" sqref="C13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23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22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53</v>
      </c>
      <c r="D4" s="93"/>
      <c r="E4" s="94"/>
      <c r="F4" s="7" t="s">
        <v>4</v>
      </c>
      <c r="G4" s="8" t="str">
        <f ca="1">INDIRECT(ADDRESS(21,6))&amp;":"&amp;INDIRECT(ADDRESS(21,7))</f>
        <v>11:6</v>
      </c>
      <c r="H4" s="8" t="str">
        <f ca="1">INDIRECT(ADDRESS(25,7))&amp;":"&amp;INDIRECT(ADDRESS(25,6))</f>
        <v>13:12</v>
      </c>
      <c r="I4" s="9" t="str">
        <f ca="1">INDIRECT(ADDRESS(16,6))&amp;":"&amp;INDIRECT(ADDRESS(16,7))</f>
        <v>13:7</v>
      </c>
      <c r="J4" s="95">
        <f ca="1">IF(COUNT(F5:I5)=0,"",COUNTIF(F5:I5,"&gt;0")+0.5*COUNTIF(F5:I5,0)+IFERROR(0.5-SIGN(F7)/2,0)+IFERROR(0.5-SIGN(F9)/2,0)+IFERROR(0.5-SIGN(F11)/2,0))</f>
        <v>3</v>
      </c>
      <c r="K4" s="10"/>
      <c r="L4" s="86">
        <v>2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5</v>
      </c>
      <c r="H5" s="12">
        <f ca="1">IF(LEN(INDIRECT(ADDRESS(ROW()-1, COLUMN())))=1,"",INDIRECT(ADDRESS(25,7))-INDIRECT(ADDRESS(25,6)))</f>
        <v>1</v>
      </c>
      <c r="I5" s="13">
        <f ca="1">IF(LEN(INDIRECT(ADDRESS(ROW()-1, COLUMN())))=1,"",INDIRECT(ADDRESS(16,6))-INDIRECT(ADDRESS(16,7)))</f>
        <v>6</v>
      </c>
      <c r="J5" s="80"/>
      <c r="K5" s="12">
        <f ca="1">IF(COUNT(F5:I5)=0,"",SUM(F5:I5)-IF(F7="",0,F7)-IF(F9="",0,F9)-IF(F11="",0,F11))</f>
        <v>9</v>
      </c>
      <c r="L5" s="73"/>
    </row>
    <row r="6" spans="2:13" x14ac:dyDescent="0.35">
      <c r="B6" s="75">
        <v>2</v>
      </c>
      <c r="C6" s="77" t="s">
        <v>54</v>
      </c>
      <c r="D6" s="78"/>
      <c r="E6" s="79"/>
      <c r="F6" s="14" t="str">
        <f ca="1">INDIRECT(ADDRESS(33,6))&amp;":"&amp;INDIRECT(ADDRESS(33,7))</f>
        <v>13:12</v>
      </c>
      <c r="G6" s="15" t="s">
        <v>4</v>
      </c>
      <c r="H6" s="16" t="str">
        <f ca="1">INDIRECT(ADDRESS(17,6))&amp;":"&amp;INDIRECT(ADDRESS(17,7))</f>
        <v>13:6</v>
      </c>
      <c r="I6" s="17" t="str">
        <f ca="1">INDIRECT(ADDRESS(24,6))&amp;":"&amp;INDIRECT(ADDRESS(24,7))</f>
        <v>7:10</v>
      </c>
      <c r="J6" s="80">
        <f ca="1">IF(COUNT(F7:I7)=0,"",COUNTIF(F7:I7,"&gt;0")+0.5*COUNTIF(F7:I7,0)+IFERROR(0.5-SIGN(G5)/2,0)+IFERROR(0.5-SIGN(G9)/2,0)+IFERROR(0.5-SIGN(G11)/2,0))</f>
        <v>3</v>
      </c>
      <c r="K6" s="12"/>
      <c r="L6" s="73">
        <v>1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1</v>
      </c>
      <c r="G7" s="19" t="s">
        <v>4</v>
      </c>
      <c r="H7" s="12">
        <f ca="1">IF(LEN(INDIRECT(ADDRESS(ROW()-1, COLUMN())))=1,"",INDIRECT(ADDRESS(17,6))-INDIRECT(ADDRESS(17,7)))</f>
        <v>7</v>
      </c>
      <c r="I7" s="13">
        <f ca="1">IF(LEN(INDIRECT(ADDRESS(ROW()-1, COLUMN())))=1,"",INDIRECT(ADDRESS(24,6))-INDIRECT(ADDRESS(24,7)))</f>
        <v>-3</v>
      </c>
      <c r="J7" s="80"/>
      <c r="K7" s="12">
        <f ca="1">IF(COUNT(F7:I7)=0,"",SUM(F7:I7)-IF(G5="",0,G5)-IF(G9="",0,G9)-IF(G11="",0,G11))</f>
        <v>11</v>
      </c>
      <c r="L7" s="73"/>
    </row>
    <row r="8" spans="2:13" x14ac:dyDescent="0.35">
      <c r="B8" s="75">
        <v>3</v>
      </c>
      <c r="C8" s="77" t="s">
        <v>55</v>
      </c>
      <c r="D8" s="78"/>
      <c r="E8" s="79"/>
      <c r="F8" s="14" t="str">
        <f ca="1">INDIRECT(ADDRESS(37,7))&amp;":"&amp;INDIRECT(ADDRESS(37,6))</f>
        <v>13:12</v>
      </c>
      <c r="G8" s="16" t="str">
        <f ca="1">INDIRECT(ADDRESS(29,6))&amp;":"&amp;INDIRECT(ADDRESS(29,7))</f>
        <v>10:9</v>
      </c>
      <c r="H8" s="15" t="s">
        <v>4</v>
      </c>
      <c r="I8" s="17" t="str">
        <f ca="1">INDIRECT(ADDRESS(20,7))&amp;":"&amp;INDIRECT(ADDRESS(20,6))</f>
        <v>10:13</v>
      </c>
      <c r="J8" s="80">
        <f ca="1">IF(COUNT(F9:I9)=0,"",COUNTIF(F9:I9,"&gt;0")+0.5*COUNTIF(F9:I9,0)+IFERROR(0.5-SIGN(H5)/2,0)+IFERROR(0.5-SIGN(H7)/2,0)+IFERROR(0.5-SIGN(H11)/2,0))</f>
        <v>3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1</v>
      </c>
      <c r="G9" s="12">
        <f ca="1">IF(LEN(INDIRECT(ADDRESS(ROW()-1, COLUMN())))=1,"",INDIRECT(ADDRESS(29,6))-INDIRECT(ADDRESS(29,7)))</f>
        <v>1</v>
      </c>
      <c r="H9" s="19" t="s">
        <v>4</v>
      </c>
      <c r="I9" s="13">
        <f ca="1">IF(LEN(INDIRECT(ADDRESS(ROW()-1, COLUMN())))=1,"",INDIRECT(ADDRESS(20,7))-INDIRECT(ADDRESS(20,6)))</f>
        <v>-3</v>
      </c>
      <c r="J9" s="80"/>
      <c r="K9" s="12">
        <f ca="1">IF(COUNT(F9:I9)=0,"",SUM(F9:I9)-IF(H5="",0,H5)-IF(H7="",0,H7)-IF(H11="",0,H11))</f>
        <v>-4</v>
      </c>
      <c r="L9" s="73"/>
    </row>
    <row r="10" spans="2:13" x14ac:dyDescent="0.35">
      <c r="B10" s="75">
        <v>4</v>
      </c>
      <c r="C10" s="77" t="s">
        <v>56</v>
      </c>
      <c r="D10" s="78"/>
      <c r="E10" s="79"/>
      <c r="F10" s="14" t="str">
        <f ca="1">INDIRECT(ADDRESS(28,6))&amp;":"&amp;INDIRECT(ADDRESS(28,7))</f>
        <v>11:10</v>
      </c>
      <c r="G10" s="16" t="str">
        <f ca="1">INDIRECT(ADDRESS(36,6))&amp;":"&amp;INDIRECT(ADDRESS(36,7))</f>
        <v>1:13</v>
      </c>
      <c r="H10" s="16" t="str">
        <f ca="1">INDIRECT(ADDRESS(32,7))&amp;":"&amp;INDIRECT(ADDRESS(32,6))</f>
        <v>8:13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3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1</v>
      </c>
      <c r="G11" s="22">
        <f ca="1">IF(LEN(INDIRECT(ADDRESS(ROW()-1, COLUMN())))=1,"",INDIRECT(ADDRESS(36,6))-INDIRECT(ADDRESS(36,7)))</f>
        <v>-12</v>
      </c>
      <c r="H11" s="22">
        <f ca="1">IF(LEN(INDIRECT(ADDRESS(ROW()-1, COLUMN())))=1,"",INDIRECT(ADDRESS(32,7))-INDIRECT(ADDRESS(32,6)))</f>
        <v>-5</v>
      </c>
      <c r="I11" s="23" t="s">
        <v>4</v>
      </c>
      <c r="J11" s="85"/>
      <c r="K11" s="22">
        <f ca="1">IF(COUNT(F11:I11)=0,"",SUM(F11:I11)-IF(I5="",0,I5)-IF(I7="",0,I7)-IF(I9="",0,I9))</f>
        <v>-16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Гаджиев</v>
      </c>
      <c r="D16" s="69"/>
      <c r="E16" s="70"/>
      <c r="F16" s="25">
        <v>13</v>
      </c>
      <c r="G16" s="26">
        <v>7</v>
      </c>
      <c r="H16" s="71" t="str">
        <f ca="1">IF(ISBLANK(INDIRECT(ADDRESS(K16*2+2,3))),"",INDIRECT(ADDRESS(K16*2+2,3)))</f>
        <v>Швайковский</v>
      </c>
      <c r="I16" s="69"/>
      <c r="J16" s="69"/>
      <c r="K16" s="24">
        <v>4</v>
      </c>
      <c r="L16" s="27" t="s">
        <v>6</v>
      </c>
      <c r="M16" s="29">
        <v>3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Костин Игорь</v>
      </c>
      <c r="D17" s="69"/>
      <c r="E17" s="70"/>
      <c r="F17" s="25">
        <v>13</v>
      </c>
      <c r="G17" s="26">
        <v>6</v>
      </c>
      <c r="H17" s="71" t="str">
        <f ca="1">IF(ISBLANK(INDIRECT(ADDRESS(K17*2+2,3))),"",INDIRECT(ADDRESS(K17*2+2,3)))</f>
        <v>Ницинский</v>
      </c>
      <c r="I17" s="69"/>
      <c r="J17" s="69"/>
      <c r="K17" s="24">
        <v>3</v>
      </c>
      <c r="L17" s="27" t="s">
        <v>6</v>
      </c>
      <c r="M17" s="29">
        <v>4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Швайковский</v>
      </c>
      <c r="D20" s="69"/>
      <c r="E20" s="70"/>
      <c r="F20" s="25">
        <v>13</v>
      </c>
      <c r="G20" s="26">
        <v>10</v>
      </c>
      <c r="H20" s="71" t="str">
        <f ca="1">IF(ISBLANK(INDIRECT(ADDRESS(K20*2+2,3))),"",INDIRECT(ADDRESS(K20*2+2,3)))</f>
        <v>Ницинский</v>
      </c>
      <c r="I20" s="69"/>
      <c r="J20" s="69"/>
      <c r="K20" s="24">
        <v>3</v>
      </c>
      <c r="L20" s="27" t="s">
        <v>6</v>
      </c>
      <c r="M20" s="29">
        <v>1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Гаджиев</v>
      </c>
      <c r="D21" s="69"/>
      <c r="E21" s="70"/>
      <c r="F21" s="25">
        <v>11</v>
      </c>
      <c r="G21" s="26">
        <v>6</v>
      </c>
      <c r="H21" s="71" t="str">
        <f ca="1">IF(ISBLANK(INDIRECT(ADDRESS(K21*2+2,3))),"",INDIRECT(ADDRESS(K21*2+2,3)))</f>
        <v>Костин Игорь</v>
      </c>
      <c r="I21" s="69"/>
      <c r="J21" s="69"/>
      <c r="K21" s="24">
        <v>2</v>
      </c>
      <c r="L21" s="27" t="s">
        <v>6</v>
      </c>
      <c r="M21" s="29">
        <v>2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Костин Игорь</v>
      </c>
      <c r="D24" s="69"/>
      <c r="E24" s="70"/>
      <c r="F24" s="25">
        <v>7</v>
      </c>
      <c r="G24" s="26">
        <v>10</v>
      </c>
      <c r="H24" s="71" t="str">
        <f ca="1">IF(ISBLANK(INDIRECT(ADDRESS(K24*2+2,3))),"",INDIRECT(ADDRESS(K24*2+2,3)))</f>
        <v>Швайковский</v>
      </c>
      <c r="I24" s="69"/>
      <c r="J24" s="69"/>
      <c r="K24" s="24">
        <v>4</v>
      </c>
      <c r="L24" s="27" t="s">
        <v>6</v>
      </c>
      <c r="M24" s="29">
        <v>3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Ницинский</v>
      </c>
      <c r="D25" s="69"/>
      <c r="E25" s="70"/>
      <c r="F25" s="25">
        <v>12</v>
      </c>
      <c r="G25" s="26">
        <v>13</v>
      </c>
      <c r="H25" s="71" t="str">
        <f ca="1">IF(ISBLANK(INDIRECT(ADDRESS(K25*2+2,3))),"",INDIRECT(ADDRESS(K25*2+2,3)))</f>
        <v>Гаджиев</v>
      </c>
      <c r="I25" s="69"/>
      <c r="J25" s="69"/>
      <c r="K25" s="24">
        <v>1</v>
      </c>
      <c r="L25" s="27" t="s">
        <v>6</v>
      </c>
      <c r="M25" s="29">
        <v>4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Швайковский</v>
      </c>
      <c r="D28" s="69"/>
      <c r="E28" s="70"/>
      <c r="F28" s="25">
        <v>11</v>
      </c>
      <c r="G28" s="26">
        <v>10</v>
      </c>
      <c r="H28" s="71" t="str">
        <f ca="1">IF(ISBLANK(INDIRECT(ADDRESS(K28*2+2,3))),"",INDIRECT(ADDRESS(K28*2+2,3)))</f>
        <v>Гаджиев</v>
      </c>
      <c r="I28" s="69"/>
      <c r="J28" s="69"/>
      <c r="K28" s="24">
        <v>1</v>
      </c>
      <c r="L28" s="27" t="s">
        <v>6</v>
      </c>
      <c r="M28" s="29">
        <v>1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Ницинский</v>
      </c>
      <c r="D29" s="69"/>
      <c r="E29" s="70"/>
      <c r="F29" s="25">
        <v>10</v>
      </c>
      <c r="G29" s="26">
        <v>9</v>
      </c>
      <c r="H29" s="71" t="str">
        <f ca="1">IF(ISBLANK(INDIRECT(ADDRESS(K29*2+2,3))),"",INDIRECT(ADDRESS(K29*2+2,3)))</f>
        <v>Костин Игорь</v>
      </c>
      <c r="I29" s="69"/>
      <c r="J29" s="69"/>
      <c r="K29" s="24">
        <v>2</v>
      </c>
      <c r="L29" s="27" t="s">
        <v>6</v>
      </c>
      <c r="M29" s="29">
        <v>2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Ницинский</v>
      </c>
      <c r="D32" s="69"/>
      <c r="E32" s="70"/>
      <c r="F32" s="25">
        <v>13</v>
      </c>
      <c r="G32" s="26">
        <v>8</v>
      </c>
      <c r="H32" s="71" t="str">
        <f ca="1">IF(ISBLANK(INDIRECT(ADDRESS(K32*2+2,3))),"",INDIRECT(ADDRESS(K32*2+2,3)))</f>
        <v>Швайковский</v>
      </c>
      <c r="I32" s="69"/>
      <c r="J32" s="69"/>
      <c r="K32" s="24">
        <v>4</v>
      </c>
      <c r="L32" s="27" t="s">
        <v>6</v>
      </c>
      <c r="M32" s="29">
        <v>3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Костин Игорь</v>
      </c>
      <c r="D33" s="69"/>
      <c r="E33" s="70"/>
      <c r="F33" s="25">
        <v>13</v>
      </c>
      <c r="G33" s="26">
        <v>12</v>
      </c>
      <c r="H33" s="71" t="str">
        <f ca="1">IF(ISBLANK(INDIRECT(ADDRESS(K33*2+2,3))),"",INDIRECT(ADDRESS(K33*2+2,3)))</f>
        <v>Гаджиев</v>
      </c>
      <c r="I33" s="69"/>
      <c r="J33" s="69"/>
      <c r="K33" s="24">
        <v>1</v>
      </c>
      <c r="L33" s="27" t="s">
        <v>6</v>
      </c>
      <c r="M33" s="29">
        <v>4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Швайковский</v>
      </c>
      <c r="D36" s="69"/>
      <c r="E36" s="70"/>
      <c r="F36" s="25">
        <v>1</v>
      </c>
      <c r="G36" s="26">
        <v>13</v>
      </c>
      <c r="H36" s="71" t="str">
        <f ca="1">IF(ISBLANK(INDIRECT(ADDRESS(K36*2+2,3))),"",INDIRECT(ADDRESS(K36*2+2,3)))</f>
        <v>Костин Игорь</v>
      </c>
      <c r="I36" s="69"/>
      <c r="J36" s="69"/>
      <c r="K36" s="24">
        <v>2</v>
      </c>
      <c r="L36" s="27" t="s">
        <v>6</v>
      </c>
      <c r="M36" s="29">
        <v>1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Гаджиев</v>
      </c>
      <c r="D37" s="69"/>
      <c r="E37" s="70"/>
      <c r="F37" s="25">
        <v>12</v>
      </c>
      <c r="G37" s="26">
        <v>13</v>
      </c>
      <c r="H37" s="71" t="str">
        <f ca="1">IF(ISBLANK(INDIRECT(ADDRESS(K37*2+2,3))),"",INDIRECT(ADDRESS(K37*2+2,3)))</f>
        <v>Ницинский</v>
      </c>
      <c r="I37" s="69"/>
      <c r="J37" s="69"/>
      <c r="K37" s="24">
        <v>3</v>
      </c>
      <c r="L37" s="27" t="s">
        <v>6</v>
      </c>
      <c r="M37" s="29">
        <v>2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L12" sqref="L12"/>
    </sheetView>
  </sheetViews>
  <sheetFormatPr defaultRowHeight="21" x14ac:dyDescent="0.35"/>
  <cols>
    <col min="1" max="1" width="4" style="1" customWidth="1"/>
    <col min="2" max="12" width="10.28515625" customWidth="1"/>
    <col min="13" max="13" width="10.28515625" style="29" customWidth="1"/>
    <col min="14" max="15" width="10.28515625" customWidth="1"/>
  </cols>
  <sheetData>
    <row r="1" spans="2:13" ht="46.5" x14ac:dyDescent="0.35">
      <c r="B1" s="87" t="s">
        <v>24</v>
      </c>
      <c r="C1" s="87"/>
      <c r="D1" s="87"/>
      <c r="E1" s="87"/>
      <c r="F1" s="87"/>
      <c r="G1" s="87"/>
      <c r="H1" s="87"/>
      <c r="I1" s="87"/>
      <c r="J1" s="87"/>
      <c r="K1" s="87"/>
      <c r="L1" s="28" t="s">
        <v>25</v>
      </c>
    </row>
    <row r="2" spans="2:13" ht="21.75" thickBot="1" x14ac:dyDescent="0.4"/>
    <row r="3" spans="2:13" ht="21.75" thickBot="1" x14ac:dyDescent="0.4">
      <c r="B3" s="2"/>
      <c r="C3" s="88" t="s">
        <v>0</v>
      </c>
      <c r="D3" s="89"/>
      <c r="E3" s="90"/>
      <c r="F3" s="3">
        <v>1</v>
      </c>
      <c r="G3" s="3">
        <v>2</v>
      </c>
      <c r="H3" s="4">
        <v>3</v>
      </c>
      <c r="I3" s="4">
        <v>4</v>
      </c>
      <c r="J3" s="2" t="s">
        <v>1</v>
      </c>
      <c r="K3" s="3" t="s">
        <v>2</v>
      </c>
      <c r="L3" s="5" t="s">
        <v>3</v>
      </c>
    </row>
    <row r="4" spans="2:13" x14ac:dyDescent="0.35">
      <c r="B4" s="91">
        <v>1</v>
      </c>
      <c r="C4" s="92" t="s">
        <v>57</v>
      </c>
      <c r="D4" s="93"/>
      <c r="E4" s="94"/>
      <c r="F4" s="7" t="s">
        <v>4</v>
      </c>
      <c r="G4" s="8" t="str">
        <f ca="1">INDIRECT(ADDRESS(21,6))&amp;":"&amp;INDIRECT(ADDRESS(21,7))</f>
        <v>13:7</v>
      </c>
      <c r="H4" s="8" t="str">
        <f ca="1">INDIRECT(ADDRESS(25,7))&amp;":"&amp;INDIRECT(ADDRESS(25,6))</f>
        <v>13:8</v>
      </c>
      <c r="I4" s="9" t="str">
        <f ca="1">INDIRECT(ADDRESS(16,6))&amp;":"&amp;INDIRECT(ADDRESS(16,7))</f>
        <v>13:2</v>
      </c>
      <c r="J4" s="95">
        <f ca="1">IF(COUNT(F5:I5)=0,"",COUNTIF(F5:I5,"&gt;0")+0.5*COUNTIF(F5:I5,0)+IFERROR(0.5-SIGN(F7)/2,0)+IFERROR(0.5-SIGN(F9)/2,0)+IFERROR(0.5-SIGN(F11)/2,0))</f>
        <v>6</v>
      </c>
      <c r="K4" s="10"/>
      <c r="L4" s="86">
        <v>1</v>
      </c>
    </row>
    <row r="5" spans="2:13" x14ac:dyDescent="0.35">
      <c r="B5" s="76"/>
      <c r="C5" s="77"/>
      <c r="D5" s="78"/>
      <c r="E5" s="79"/>
      <c r="F5" s="11" t="s">
        <v>4</v>
      </c>
      <c r="G5" s="12">
        <f ca="1">IF(LEN(INDIRECT(ADDRESS(ROW()-1, COLUMN())))=1,"",INDIRECT(ADDRESS(21,6))-INDIRECT(ADDRESS(21,7)))</f>
        <v>6</v>
      </c>
      <c r="H5" s="12">
        <f ca="1">IF(LEN(INDIRECT(ADDRESS(ROW()-1, COLUMN())))=1,"",INDIRECT(ADDRESS(25,7))-INDIRECT(ADDRESS(25,6)))</f>
        <v>5</v>
      </c>
      <c r="I5" s="13">
        <f ca="1">IF(LEN(INDIRECT(ADDRESS(ROW()-1, COLUMN())))=1,"",INDIRECT(ADDRESS(16,6))-INDIRECT(ADDRESS(16,7)))</f>
        <v>11</v>
      </c>
      <c r="J5" s="80"/>
      <c r="K5" s="12">
        <f ca="1">IF(COUNT(F5:I5)=0,"",SUM(F5:I5)-IF(F7="",0,F7)-IF(F9="",0,F9)-IF(F11="",0,F11))</f>
        <v>34</v>
      </c>
      <c r="L5" s="73"/>
    </row>
    <row r="6" spans="2:13" x14ac:dyDescent="0.35">
      <c r="B6" s="75">
        <v>2</v>
      </c>
      <c r="C6" s="77" t="s">
        <v>58</v>
      </c>
      <c r="D6" s="78"/>
      <c r="E6" s="79"/>
      <c r="F6" s="14" t="str">
        <f ca="1">INDIRECT(ADDRESS(33,6))&amp;":"&amp;INDIRECT(ADDRESS(33,7))</f>
        <v>8:13</v>
      </c>
      <c r="G6" s="15" t="s">
        <v>4</v>
      </c>
      <c r="H6" s="16" t="str">
        <f ca="1">INDIRECT(ADDRESS(17,6))&amp;":"&amp;INDIRECT(ADDRESS(17,7))</f>
        <v>13:4</v>
      </c>
      <c r="I6" s="17" t="str">
        <f ca="1">INDIRECT(ADDRESS(24,6))&amp;":"&amp;INDIRECT(ADDRESS(24,7))</f>
        <v>13:10</v>
      </c>
      <c r="J6" s="80">
        <f ca="1">IF(COUNT(F7:I7)=0,"",COUNTIF(F7:I7,"&gt;0")+0.5*COUNTIF(F7:I7,0)+IFERROR(0.5-SIGN(G5)/2,0)+IFERROR(0.5-SIGN(G9)/2,0)+IFERROR(0.5-SIGN(G11)/2,0))</f>
        <v>3</v>
      </c>
      <c r="K6" s="12"/>
      <c r="L6" s="73">
        <v>2</v>
      </c>
    </row>
    <row r="7" spans="2:13" x14ac:dyDescent="0.35">
      <c r="B7" s="76"/>
      <c r="C7" s="77"/>
      <c r="D7" s="78"/>
      <c r="E7" s="79"/>
      <c r="F7" s="18">
        <f ca="1">IF(LEN(INDIRECT(ADDRESS(ROW()-1, COLUMN())))=1,"",INDIRECT(ADDRESS(33,6))-INDIRECT(ADDRESS(33,7)))</f>
        <v>-5</v>
      </c>
      <c r="G7" s="19" t="s">
        <v>4</v>
      </c>
      <c r="H7" s="12">
        <f ca="1">IF(LEN(INDIRECT(ADDRESS(ROW()-1, COLUMN())))=1,"",INDIRECT(ADDRESS(17,6))-INDIRECT(ADDRESS(17,7)))</f>
        <v>9</v>
      </c>
      <c r="I7" s="13">
        <f ca="1">IF(LEN(INDIRECT(ADDRESS(ROW()-1, COLUMN())))=1,"",INDIRECT(ADDRESS(24,6))-INDIRECT(ADDRESS(24,7)))</f>
        <v>3</v>
      </c>
      <c r="J7" s="80"/>
      <c r="K7" s="12">
        <f ca="1">IF(COUNT(F7:I7)=0,"",SUM(F7:I7)-IF(G5="",0,G5)-IF(G9="",0,G9)-IF(G11="",0,G11))</f>
        <v>5</v>
      </c>
      <c r="L7" s="73"/>
    </row>
    <row r="8" spans="2:13" x14ac:dyDescent="0.35">
      <c r="B8" s="75">
        <v>3</v>
      </c>
      <c r="C8" s="77" t="s">
        <v>123</v>
      </c>
      <c r="D8" s="78"/>
      <c r="E8" s="79"/>
      <c r="F8" s="14" t="str">
        <f ca="1">INDIRECT(ADDRESS(37,7))&amp;":"&amp;INDIRECT(ADDRESS(37,6))</f>
        <v>12:13</v>
      </c>
      <c r="G8" s="16" t="str">
        <f ca="1">INDIRECT(ADDRESS(29,6))&amp;":"&amp;INDIRECT(ADDRESS(29,7))</f>
        <v>13:7</v>
      </c>
      <c r="H8" s="15" t="s">
        <v>4</v>
      </c>
      <c r="I8" s="17" t="str">
        <f ca="1">INDIRECT(ADDRESS(20,7))&amp;":"&amp;INDIRECT(ADDRESS(20,6))</f>
        <v>13:4</v>
      </c>
      <c r="J8" s="80">
        <f ca="1">IF(COUNT(F9:I9)=0,"",COUNTIF(F9:I9,"&gt;0")+0.5*COUNTIF(F9:I9,0)+IFERROR(0.5-SIGN(H5)/2,0)+IFERROR(0.5-SIGN(H7)/2,0)+IFERROR(0.5-SIGN(H11)/2,0))</f>
        <v>2</v>
      </c>
      <c r="K8" s="12"/>
      <c r="L8" s="73">
        <v>3</v>
      </c>
    </row>
    <row r="9" spans="2:13" x14ac:dyDescent="0.35">
      <c r="B9" s="76"/>
      <c r="C9" s="77"/>
      <c r="D9" s="78"/>
      <c r="E9" s="79"/>
      <c r="F9" s="18">
        <f ca="1">IF(LEN(INDIRECT(ADDRESS(ROW()-1, COLUMN())))=1,"",INDIRECT(ADDRESS(37,7))-INDIRECT(ADDRESS(37,6)))</f>
        <v>-1</v>
      </c>
      <c r="G9" s="12">
        <f ca="1">IF(LEN(INDIRECT(ADDRESS(ROW()-1, COLUMN())))=1,"",INDIRECT(ADDRESS(29,6))-INDIRECT(ADDRESS(29,7)))</f>
        <v>6</v>
      </c>
      <c r="H9" s="19" t="s">
        <v>4</v>
      </c>
      <c r="I9" s="13">
        <f ca="1">IF(LEN(INDIRECT(ADDRESS(ROW()-1, COLUMN())))=1,"",INDIRECT(ADDRESS(20,7))-INDIRECT(ADDRESS(20,6)))</f>
        <v>9</v>
      </c>
      <c r="J9" s="80"/>
      <c r="K9" s="12">
        <f ca="1">IF(COUNT(F9:I9)=0,"",SUM(F9:I9)-IF(H5="",0,H5)-IF(H7="",0,H7)-IF(H11="",0,H11))</f>
        <v>-4</v>
      </c>
      <c r="L9" s="73"/>
    </row>
    <row r="10" spans="2:13" x14ac:dyDescent="0.35">
      <c r="B10" s="75">
        <v>4</v>
      </c>
      <c r="C10" s="77" t="s">
        <v>59</v>
      </c>
      <c r="D10" s="78"/>
      <c r="E10" s="79"/>
      <c r="F10" s="14" t="str">
        <f ca="1">INDIRECT(ADDRESS(28,6))&amp;":"&amp;INDIRECT(ADDRESS(28,7))</f>
        <v>7:13</v>
      </c>
      <c r="G10" s="16" t="str">
        <f ca="1">INDIRECT(ADDRESS(36,6))&amp;":"&amp;INDIRECT(ADDRESS(36,7))</f>
        <v>3:13</v>
      </c>
      <c r="H10" s="16" t="str">
        <f ca="1">INDIRECT(ADDRESS(32,7))&amp;":"&amp;INDIRECT(ADDRESS(32,6))</f>
        <v>13:9</v>
      </c>
      <c r="I10" s="20" t="s">
        <v>4</v>
      </c>
      <c r="J10" s="80">
        <f ca="1">IF(COUNT(F11:I11)=0,"",COUNTIF(F11:I11,"&gt;0")+0.5*COUNTIF(F11:I11,0)+IFERROR(0.5-SIGN(I5)/2,0)+IFERROR(0.5-SIGN(I7)/2,0)+IFERROR(0.5-SIGN(I9)/2,0))</f>
        <v>1</v>
      </c>
      <c r="K10" s="12"/>
      <c r="L10" s="73">
        <v>4</v>
      </c>
    </row>
    <row r="11" spans="2:13" ht="21.75" thickBot="1" x14ac:dyDescent="0.4">
      <c r="B11" s="81"/>
      <c r="C11" s="82"/>
      <c r="D11" s="83"/>
      <c r="E11" s="84"/>
      <c r="F11" s="21">
        <f ca="1">IF(LEN(INDIRECT(ADDRESS(ROW()-1, COLUMN())))=1,"",INDIRECT(ADDRESS(28,6))-INDIRECT(ADDRESS(28,7)))</f>
        <v>-6</v>
      </c>
      <c r="G11" s="22">
        <f ca="1">IF(LEN(INDIRECT(ADDRESS(ROW()-1, COLUMN())))=1,"",INDIRECT(ADDRESS(36,6))-INDIRECT(ADDRESS(36,7)))</f>
        <v>-10</v>
      </c>
      <c r="H11" s="22">
        <f ca="1">IF(LEN(INDIRECT(ADDRESS(ROW()-1, COLUMN())))=1,"",INDIRECT(ADDRESS(32,7))-INDIRECT(ADDRESS(32,6)))</f>
        <v>4</v>
      </c>
      <c r="I11" s="23" t="s">
        <v>4</v>
      </c>
      <c r="J11" s="85"/>
      <c r="K11" s="22">
        <f ca="1">IF(COUNT(F11:I11)=0,"",SUM(F11:I11)-IF(I5="",0,I5)-IF(I7="",0,I7)-IF(I9="",0,I9))</f>
        <v>-35</v>
      </c>
      <c r="L11" s="74"/>
    </row>
    <row r="15" spans="2:13" ht="21.75" thickBot="1" x14ac:dyDescent="0.4">
      <c r="B15" s="72" t="s">
        <v>5</v>
      </c>
      <c r="C15" s="72"/>
      <c r="D15" s="72"/>
      <c r="E15" s="72"/>
      <c r="F15" s="72"/>
      <c r="G15" s="72"/>
      <c r="H15" s="72"/>
      <c r="I15" s="72"/>
      <c r="J15" s="72"/>
      <c r="K15" s="72"/>
    </row>
    <row r="16" spans="2:13" ht="21.75" thickBot="1" x14ac:dyDescent="0.4">
      <c r="B16" s="24">
        <v>1</v>
      </c>
      <c r="C16" s="69" t="str">
        <f ca="1">IF(ISBLANK(INDIRECT(ADDRESS(B16*2+2,3))),"",INDIRECT(ADDRESS(B16*2+2,3)))</f>
        <v>Осокин</v>
      </c>
      <c r="D16" s="69"/>
      <c r="E16" s="70"/>
      <c r="F16" s="25">
        <v>13</v>
      </c>
      <c r="G16" s="26">
        <v>2</v>
      </c>
      <c r="H16" s="71" t="str">
        <f ca="1">IF(ISBLANK(INDIRECT(ADDRESS(K16*2+2,3))),"",INDIRECT(ADDRESS(K16*2+2,3)))</f>
        <v>Дубовицкая</v>
      </c>
      <c r="I16" s="69"/>
      <c r="J16" s="69"/>
      <c r="K16" s="24">
        <v>4</v>
      </c>
      <c r="L16" s="27" t="s">
        <v>6</v>
      </c>
      <c r="M16" s="29">
        <v>1</v>
      </c>
    </row>
    <row r="17" spans="2:13" ht="21.75" thickBot="1" x14ac:dyDescent="0.4">
      <c r="B17" s="24">
        <v>2</v>
      </c>
      <c r="C17" s="69" t="str">
        <f ca="1">IF(ISBLANK(INDIRECT(ADDRESS(B17*2+2,3))),"",INDIRECT(ADDRESS(B17*2+2,3)))</f>
        <v>Карасев</v>
      </c>
      <c r="D17" s="69"/>
      <c r="E17" s="70"/>
      <c r="F17" s="25">
        <v>13</v>
      </c>
      <c r="G17" s="26">
        <v>4</v>
      </c>
      <c r="H17" s="71" t="str">
        <f ca="1">IF(ISBLANK(INDIRECT(ADDRESS(K17*2+2,3))),"",INDIRECT(ADDRESS(K17*2+2,3)))</f>
        <v>Трофимова</v>
      </c>
      <c r="I17" s="69"/>
      <c r="J17" s="69"/>
      <c r="K17" s="24">
        <v>3</v>
      </c>
      <c r="L17" s="27" t="s">
        <v>6</v>
      </c>
      <c r="M17" s="29">
        <v>2</v>
      </c>
    </row>
    <row r="19" spans="2:13" ht="21.75" thickBot="1" x14ac:dyDescent="0.4">
      <c r="B19" s="72" t="s">
        <v>7</v>
      </c>
      <c r="C19" s="72"/>
      <c r="D19" s="72"/>
      <c r="E19" s="72"/>
      <c r="F19" s="72"/>
      <c r="G19" s="72"/>
      <c r="H19" s="72"/>
      <c r="I19" s="72"/>
      <c r="J19" s="72"/>
      <c r="K19" s="72"/>
    </row>
    <row r="20" spans="2:13" ht="21.75" thickBot="1" x14ac:dyDescent="0.4">
      <c r="B20" s="24">
        <v>4</v>
      </c>
      <c r="C20" s="69" t="str">
        <f ca="1">IF(ISBLANK(INDIRECT(ADDRESS(B20*2+2,3))),"",INDIRECT(ADDRESS(B20*2+2,3)))</f>
        <v>Дубовицкая</v>
      </c>
      <c r="D20" s="69"/>
      <c r="E20" s="70"/>
      <c r="F20" s="25">
        <v>4</v>
      </c>
      <c r="G20" s="26">
        <v>13</v>
      </c>
      <c r="H20" s="71" t="str">
        <f ca="1">IF(ISBLANK(INDIRECT(ADDRESS(K20*2+2,3))),"",INDIRECT(ADDRESS(K20*2+2,3)))</f>
        <v>Трофимова</v>
      </c>
      <c r="I20" s="69"/>
      <c r="J20" s="69"/>
      <c r="K20" s="24">
        <v>3</v>
      </c>
      <c r="L20" s="27" t="s">
        <v>6</v>
      </c>
      <c r="M20" s="29">
        <v>3</v>
      </c>
    </row>
    <row r="21" spans="2:13" ht="21.75" thickBot="1" x14ac:dyDescent="0.4">
      <c r="B21" s="24">
        <v>1</v>
      </c>
      <c r="C21" s="69" t="str">
        <f ca="1">IF(ISBLANK(INDIRECT(ADDRESS(B21*2+2,3))),"",INDIRECT(ADDRESS(B21*2+2,3)))</f>
        <v>Осокин</v>
      </c>
      <c r="D21" s="69"/>
      <c r="E21" s="70"/>
      <c r="F21" s="25">
        <v>13</v>
      </c>
      <c r="G21" s="26">
        <v>7</v>
      </c>
      <c r="H21" s="71" t="str">
        <f ca="1">IF(ISBLANK(INDIRECT(ADDRESS(K21*2+2,3))),"",INDIRECT(ADDRESS(K21*2+2,3)))</f>
        <v>Карасев</v>
      </c>
      <c r="I21" s="69"/>
      <c r="J21" s="69"/>
      <c r="K21" s="24">
        <v>2</v>
      </c>
      <c r="L21" s="27" t="s">
        <v>6</v>
      </c>
      <c r="M21" s="29">
        <v>4</v>
      </c>
    </row>
    <row r="23" spans="2:13" ht="21.75" thickBot="1" x14ac:dyDescent="0.4">
      <c r="B23" s="72" t="s">
        <v>8</v>
      </c>
      <c r="C23" s="72"/>
      <c r="D23" s="72"/>
      <c r="E23" s="72"/>
      <c r="F23" s="72"/>
      <c r="G23" s="72"/>
      <c r="H23" s="72"/>
      <c r="I23" s="72"/>
      <c r="J23" s="72"/>
      <c r="K23" s="72"/>
    </row>
    <row r="24" spans="2:13" ht="21.75" thickBot="1" x14ac:dyDescent="0.4">
      <c r="B24" s="24">
        <v>2</v>
      </c>
      <c r="C24" s="69" t="str">
        <f ca="1">IF(ISBLANK(INDIRECT(ADDRESS(B24*2+2,3))),"",INDIRECT(ADDRESS(B24*2+2,3)))</f>
        <v>Карасев</v>
      </c>
      <c r="D24" s="69"/>
      <c r="E24" s="70"/>
      <c r="F24" s="25">
        <v>13</v>
      </c>
      <c r="G24" s="26">
        <v>10</v>
      </c>
      <c r="H24" s="71" t="str">
        <f ca="1">IF(ISBLANK(INDIRECT(ADDRESS(K24*2+2,3))),"",INDIRECT(ADDRESS(K24*2+2,3)))</f>
        <v>Дубовицкая</v>
      </c>
      <c r="I24" s="69"/>
      <c r="J24" s="69"/>
      <c r="K24" s="24">
        <v>4</v>
      </c>
      <c r="L24" s="27" t="s">
        <v>6</v>
      </c>
      <c r="M24" s="29">
        <v>5</v>
      </c>
    </row>
    <row r="25" spans="2:13" ht="21.75" thickBot="1" x14ac:dyDescent="0.4">
      <c r="B25" s="24">
        <v>3</v>
      </c>
      <c r="C25" s="69" t="str">
        <f ca="1">IF(ISBLANK(INDIRECT(ADDRESS(B25*2+2,3))),"",INDIRECT(ADDRESS(B25*2+2,3)))</f>
        <v>Трофимова</v>
      </c>
      <c r="D25" s="69"/>
      <c r="E25" s="70"/>
      <c r="F25" s="25">
        <v>8</v>
      </c>
      <c r="G25" s="26">
        <v>13</v>
      </c>
      <c r="H25" s="71" t="str">
        <f ca="1">IF(ISBLANK(INDIRECT(ADDRESS(K25*2+2,3))),"",INDIRECT(ADDRESS(K25*2+2,3)))</f>
        <v>Осокин</v>
      </c>
      <c r="I25" s="69"/>
      <c r="J25" s="69"/>
      <c r="K25" s="24">
        <v>1</v>
      </c>
      <c r="L25" s="27" t="s">
        <v>6</v>
      </c>
      <c r="M25" s="29">
        <v>6</v>
      </c>
    </row>
    <row r="27" spans="2:13" ht="21.75" thickBot="1" x14ac:dyDescent="0.4">
      <c r="B27" s="72" t="s">
        <v>9</v>
      </c>
      <c r="C27" s="72"/>
      <c r="D27" s="72"/>
      <c r="E27" s="72"/>
      <c r="F27" s="72"/>
      <c r="G27" s="72"/>
      <c r="H27" s="72"/>
      <c r="I27" s="72"/>
      <c r="J27" s="72"/>
      <c r="K27" s="72"/>
    </row>
    <row r="28" spans="2:13" ht="21.75" thickBot="1" x14ac:dyDescent="0.4">
      <c r="B28" s="24">
        <v>4</v>
      </c>
      <c r="C28" s="69" t="str">
        <f ca="1">IF(ISBLANK(INDIRECT(ADDRESS(B28*2+2,3))),"",INDIRECT(ADDRESS(B28*2+2,3)))</f>
        <v>Дубовицкая</v>
      </c>
      <c r="D28" s="69"/>
      <c r="E28" s="70"/>
      <c r="F28" s="25">
        <v>7</v>
      </c>
      <c r="G28" s="26">
        <v>13</v>
      </c>
      <c r="H28" s="71" t="str">
        <f ca="1">IF(ISBLANK(INDIRECT(ADDRESS(K28*2+2,3))),"",INDIRECT(ADDRESS(K28*2+2,3)))</f>
        <v>Осокин</v>
      </c>
      <c r="I28" s="69"/>
      <c r="J28" s="69"/>
      <c r="K28" s="24">
        <v>1</v>
      </c>
      <c r="L28" s="27" t="s">
        <v>6</v>
      </c>
      <c r="M28" s="29">
        <v>6</v>
      </c>
    </row>
    <row r="29" spans="2:13" ht="21.75" thickBot="1" x14ac:dyDescent="0.4">
      <c r="B29" s="24">
        <v>3</v>
      </c>
      <c r="C29" s="69" t="str">
        <f ca="1">IF(ISBLANK(INDIRECT(ADDRESS(B29*2+2,3))),"",INDIRECT(ADDRESS(B29*2+2,3)))</f>
        <v>Трофимова</v>
      </c>
      <c r="D29" s="69"/>
      <c r="E29" s="70"/>
      <c r="F29" s="25">
        <v>13</v>
      </c>
      <c r="G29" s="26">
        <v>7</v>
      </c>
      <c r="H29" s="71" t="str">
        <f ca="1">IF(ISBLANK(INDIRECT(ADDRESS(K29*2+2,3))),"",INDIRECT(ADDRESS(K29*2+2,3)))</f>
        <v>Карасев</v>
      </c>
      <c r="I29" s="69"/>
      <c r="J29" s="69"/>
      <c r="K29" s="24">
        <v>2</v>
      </c>
      <c r="L29" s="27" t="s">
        <v>6</v>
      </c>
      <c r="M29" s="29">
        <v>5</v>
      </c>
    </row>
    <row r="31" spans="2:13" ht="21.75" thickBot="1" x14ac:dyDescent="0.4">
      <c r="B31" s="72" t="s">
        <v>10</v>
      </c>
      <c r="C31" s="72"/>
      <c r="D31" s="72"/>
      <c r="E31" s="72"/>
      <c r="F31" s="72"/>
      <c r="G31" s="72"/>
      <c r="H31" s="72"/>
      <c r="I31" s="72"/>
      <c r="J31" s="72"/>
      <c r="K31" s="72"/>
    </row>
    <row r="32" spans="2:13" ht="21.75" thickBot="1" x14ac:dyDescent="0.4">
      <c r="B32" s="24">
        <v>3</v>
      </c>
      <c r="C32" s="69" t="str">
        <f ca="1">IF(ISBLANK(INDIRECT(ADDRESS(B32*2+2,3))),"",INDIRECT(ADDRESS(B32*2+2,3)))</f>
        <v>Трофимова</v>
      </c>
      <c r="D32" s="69"/>
      <c r="E32" s="70"/>
      <c r="F32" s="25">
        <v>9</v>
      </c>
      <c r="G32" s="26">
        <v>13</v>
      </c>
      <c r="H32" s="71" t="str">
        <f ca="1">IF(ISBLANK(INDIRECT(ADDRESS(K32*2+2,3))),"",INDIRECT(ADDRESS(K32*2+2,3)))</f>
        <v>Дубовицкая</v>
      </c>
      <c r="I32" s="69"/>
      <c r="J32" s="69"/>
      <c r="K32" s="24">
        <v>4</v>
      </c>
      <c r="L32" s="27" t="s">
        <v>6</v>
      </c>
      <c r="M32" s="29">
        <v>4</v>
      </c>
    </row>
    <row r="33" spans="2:13" ht="21.75" thickBot="1" x14ac:dyDescent="0.4">
      <c r="B33" s="24">
        <v>2</v>
      </c>
      <c r="C33" s="69" t="str">
        <f ca="1">IF(ISBLANK(INDIRECT(ADDRESS(B33*2+2,3))),"",INDIRECT(ADDRESS(B33*2+2,3)))</f>
        <v>Карасев</v>
      </c>
      <c r="D33" s="69"/>
      <c r="E33" s="70"/>
      <c r="F33" s="25">
        <v>8</v>
      </c>
      <c r="G33" s="26">
        <v>13</v>
      </c>
      <c r="H33" s="71" t="str">
        <f ca="1">IF(ISBLANK(INDIRECT(ADDRESS(K33*2+2,3))),"",INDIRECT(ADDRESS(K33*2+2,3)))</f>
        <v>Осокин</v>
      </c>
      <c r="I33" s="69"/>
      <c r="J33" s="69"/>
      <c r="K33" s="24">
        <v>1</v>
      </c>
      <c r="L33" s="27" t="s">
        <v>6</v>
      </c>
      <c r="M33" s="29">
        <v>3</v>
      </c>
    </row>
    <row r="35" spans="2:13" ht="21.75" thickBot="1" x14ac:dyDescent="0.4">
      <c r="B35" s="72" t="s">
        <v>11</v>
      </c>
      <c r="C35" s="72"/>
      <c r="D35" s="72"/>
      <c r="E35" s="72"/>
      <c r="F35" s="72"/>
      <c r="G35" s="72"/>
      <c r="H35" s="72"/>
      <c r="I35" s="72"/>
      <c r="J35" s="72"/>
      <c r="K35" s="72"/>
    </row>
    <row r="36" spans="2:13" ht="21.75" thickBot="1" x14ac:dyDescent="0.4">
      <c r="B36" s="24">
        <v>4</v>
      </c>
      <c r="C36" s="69" t="str">
        <f ca="1">IF(ISBLANK(INDIRECT(ADDRESS(B36*2+2,3))),"",INDIRECT(ADDRESS(B36*2+2,3)))</f>
        <v>Дубовицкая</v>
      </c>
      <c r="D36" s="69"/>
      <c r="E36" s="70"/>
      <c r="F36" s="25">
        <v>3</v>
      </c>
      <c r="G36" s="26">
        <v>13</v>
      </c>
      <c r="H36" s="71" t="str">
        <f ca="1">IF(ISBLANK(INDIRECT(ADDRESS(K36*2+2,3))),"",INDIRECT(ADDRESS(K36*2+2,3)))</f>
        <v>Карасев</v>
      </c>
      <c r="I36" s="69"/>
      <c r="J36" s="69"/>
      <c r="K36" s="24">
        <v>2</v>
      </c>
      <c r="L36" s="27" t="s">
        <v>6</v>
      </c>
      <c r="M36" s="29">
        <v>2</v>
      </c>
    </row>
    <row r="37" spans="2:13" ht="21.75" thickBot="1" x14ac:dyDescent="0.4">
      <c r="B37" s="24">
        <v>1</v>
      </c>
      <c r="C37" s="69" t="str">
        <f ca="1">IF(ISBLANK(INDIRECT(ADDRESS(B37*2+2,3))),"",INDIRECT(ADDRESS(B37*2+2,3)))</f>
        <v>Осокин</v>
      </c>
      <c r="D37" s="69"/>
      <c r="E37" s="70"/>
      <c r="F37" s="25">
        <v>13</v>
      </c>
      <c r="G37" s="26">
        <v>12</v>
      </c>
      <c r="H37" s="71" t="str">
        <f ca="1">IF(ISBLANK(INDIRECT(ADDRESS(K37*2+2,3))),"",INDIRECT(ADDRESS(K37*2+2,3)))</f>
        <v>Трофимова</v>
      </c>
      <c r="I37" s="69"/>
      <c r="J37" s="69"/>
      <c r="K37" s="24">
        <v>3</v>
      </c>
      <c r="L37" s="27" t="s">
        <v>6</v>
      </c>
      <c r="M37" s="29">
        <v>1</v>
      </c>
    </row>
  </sheetData>
  <mergeCells count="48">
    <mergeCell ref="L4:L5"/>
    <mergeCell ref="B1:K1"/>
    <mergeCell ref="C3:E3"/>
    <mergeCell ref="B4:B5"/>
    <mergeCell ref="C4:E5"/>
    <mergeCell ref="J4:J5"/>
    <mergeCell ref="L6:L7"/>
    <mergeCell ref="B8:B9"/>
    <mergeCell ref="C8:E9"/>
    <mergeCell ref="J8:J9"/>
    <mergeCell ref="L8:L9"/>
    <mergeCell ref="H16:J16"/>
    <mergeCell ref="B6:B7"/>
    <mergeCell ref="C6:E7"/>
    <mergeCell ref="J6:J7"/>
    <mergeCell ref="B10:B11"/>
    <mergeCell ref="C10:E11"/>
    <mergeCell ref="J10:J11"/>
    <mergeCell ref="L10:L11"/>
    <mergeCell ref="B15:K15"/>
    <mergeCell ref="B27:K27"/>
    <mergeCell ref="C17:E17"/>
    <mergeCell ref="H17:J17"/>
    <mergeCell ref="B19:K19"/>
    <mergeCell ref="C20:E20"/>
    <mergeCell ref="H20:J20"/>
    <mergeCell ref="C21:E21"/>
    <mergeCell ref="H21:J21"/>
    <mergeCell ref="B23:K23"/>
    <mergeCell ref="C24:E24"/>
    <mergeCell ref="H24:J24"/>
    <mergeCell ref="C25:E25"/>
    <mergeCell ref="H25:J25"/>
    <mergeCell ref="C16:E16"/>
    <mergeCell ref="C37:E37"/>
    <mergeCell ref="H37:J37"/>
    <mergeCell ref="C28:E28"/>
    <mergeCell ref="H28:J28"/>
    <mergeCell ref="C29:E29"/>
    <mergeCell ref="H29:J29"/>
    <mergeCell ref="B31:K31"/>
    <mergeCell ref="C32:E32"/>
    <mergeCell ref="H32:J32"/>
    <mergeCell ref="C33:E33"/>
    <mergeCell ref="H33:J33"/>
    <mergeCell ref="B35:K35"/>
    <mergeCell ref="C36:E36"/>
    <mergeCell ref="H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М1</vt:lpstr>
      <vt:lpstr>М2</vt:lpstr>
      <vt:lpstr>М3</vt:lpstr>
      <vt:lpstr>М4</vt:lpstr>
      <vt:lpstr>М5</vt:lpstr>
      <vt:lpstr>М6</vt:lpstr>
      <vt:lpstr>М7</vt:lpstr>
      <vt:lpstr>М8</vt:lpstr>
      <vt:lpstr>М9</vt:lpstr>
      <vt:lpstr>М10</vt:lpstr>
      <vt:lpstr>М11</vt:lpstr>
      <vt:lpstr>М13</vt:lpstr>
      <vt:lpstr>М14</vt:lpstr>
      <vt:lpstr>К1</vt:lpstr>
      <vt:lpstr>К2</vt:lpstr>
      <vt:lpstr>П1</vt:lpstr>
      <vt:lpstr>П2</vt:lpstr>
      <vt:lpstr>П3</vt:lpstr>
      <vt:lpstr>Д1</vt:lpstr>
      <vt:lpstr>Д2</vt:lpstr>
      <vt:lpstr>Д3</vt:lpstr>
      <vt:lpstr>Д4</vt:lpstr>
      <vt:lpstr>fA</vt:lpstr>
      <vt:lpstr>fB</vt:lpstr>
      <vt:lpstr>fC</vt:lpstr>
      <vt:lpstr>fD</vt:lpstr>
      <vt:lpstr>Плей-офф</vt:lpstr>
      <vt:lpstr>Лист ожидания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Дмитрий</cp:lastModifiedBy>
  <cp:lastPrinted>2017-01-28T20:09:13Z</cp:lastPrinted>
  <dcterms:created xsi:type="dcterms:W3CDTF">2017-01-17T08:49:18Z</dcterms:created>
  <dcterms:modified xsi:type="dcterms:W3CDTF">2017-01-29T21:28:55Z</dcterms:modified>
</cp:coreProperties>
</file>